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900" windowWidth="19420" windowHeight="11020"/>
  </bookViews>
  <sheets>
    <sheet name="Feuil1" sheetId="1" r:id="rId1"/>
    <sheet name="Feuil2" sheetId="5" r:id="rId2"/>
  </sheets>
  <calcPr calcId="144525" concurrentCalc="0"/>
</workbook>
</file>

<file path=xl/calcChain.xml><?xml version="1.0" encoding="utf-8"?>
<calcChain xmlns="http://schemas.openxmlformats.org/spreadsheetml/2006/main">
  <c r="V8" i="1" l="1"/>
  <c r="V6" i="1"/>
  <c r="V4" i="1"/>
  <c r="K106" i="1"/>
  <c r="K68" i="1"/>
  <c r="K69" i="1"/>
  <c r="K70" i="1"/>
  <c r="K71" i="1"/>
  <c r="K4" i="1"/>
  <c r="K5" i="1"/>
  <c r="K6" i="1"/>
  <c r="K7" i="1"/>
  <c r="K8" i="1"/>
  <c r="K9" i="1"/>
  <c r="K10" i="1"/>
  <c r="K11" i="1"/>
  <c r="K12" i="1"/>
  <c r="K13" i="1"/>
  <c r="S5" i="1"/>
  <c r="K64" i="1"/>
  <c r="K65" i="1"/>
  <c r="K66" i="1"/>
  <c r="K67" i="1"/>
  <c r="K72" i="1"/>
  <c r="S7" i="1"/>
  <c r="S9" i="1"/>
  <c r="K91" i="1"/>
  <c r="S6" i="1"/>
  <c r="S12" i="1"/>
  <c r="S13" i="1"/>
  <c r="P105" i="1"/>
  <c r="P85" i="1"/>
  <c r="U6" i="1"/>
  <c r="U8" i="1"/>
  <c r="U10" i="1"/>
  <c r="U4" i="1"/>
  <c r="T6" i="1"/>
  <c r="T5" i="1"/>
  <c r="T7" i="1"/>
  <c r="T9" i="1"/>
  <c r="T12" i="1"/>
  <c r="K143" i="1"/>
  <c r="S8" i="1"/>
  <c r="S4" i="1"/>
  <c r="T8" i="1"/>
  <c r="T11" i="1"/>
  <c r="S11" i="1"/>
  <c r="T10" i="1"/>
  <c r="S10" i="1"/>
  <c r="T4" i="1"/>
  <c r="K95" i="1"/>
  <c r="K104" i="1"/>
  <c r="K144" i="1"/>
  <c r="K109" i="1"/>
  <c r="K108" i="1"/>
  <c r="K19" i="1"/>
  <c r="K17" i="1"/>
  <c r="K18" i="1"/>
  <c r="K87" i="1"/>
  <c r="K61" i="1"/>
  <c r="K60" i="1"/>
  <c r="K24" i="1"/>
  <c r="K25" i="1"/>
  <c r="K26" i="1"/>
  <c r="K27" i="1"/>
  <c r="K28" i="1"/>
  <c r="K29" i="1"/>
  <c r="K30" i="1"/>
  <c r="K31" i="1"/>
  <c r="K32" i="1"/>
  <c r="K33" i="1"/>
  <c r="K93" i="1"/>
  <c r="K86" i="1"/>
  <c r="K84" i="1"/>
  <c r="K85" i="1"/>
  <c r="K94" i="1"/>
  <c r="K90" i="1"/>
  <c r="K97" i="1"/>
  <c r="K98" i="1"/>
  <c r="K112" i="1"/>
  <c r="F110" i="1"/>
  <c r="G110" i="1"/>
  <c r="H110" i="1"/>
  <c r="I110" i="1"/>
  <c r="J110" i="1"/>
  <c r="K110" i="1"/>
  <c r="K111" i="1"/>
  <c r="F129" i="1"/>
  <c r="G129" i="1"/>
  <c r="H129" i="1"/>
  <c r="I129" i="1"/>
  <c r="J129" i="1"/>
  <c r="K129" i="1"/>
  <c r="K130" i="1"/>
  <c r="H131" i="1"/>
  <c r="I131" i="1"/>
  <c r="J131" i="1"/>
  <c r="K131" i="1"/>
  <c r="K132" i="1"/>
  <c r="K133" i="1"/>
  <c r="K134" i="1"/>
  <c r="K75" i="1"/>
  <c r="K76" i="1"/>
  <c r="K77" i="1"/>
  <c r="K78" i="1"/>
  <c r="K79" i="1"/>
  <c r="K80" i="1"/>
  <c r="K81" i="1"/>
  <c r="K139" i="1"/>
  <c r="J58" i="1"/>
  <c r="I58" i="1"/>
  <c r="K138" i="1"/>
  <c r="K140" i="1"/>
  <c r="K141" i="1"/>
  <c r="K117" i="1"/>
  <c r="K118" i="1"/>
  <c r="K119" i="1"/>
  <c r="K120" i="1"/>
  <c r="K121" i="1"/>
  <c r="K122" i="1"/>
  <c r="K123" i="1"/>
  <c r="K124" i="1"/>
  <c r="K125" i="1"/>
  <c r="K126" i="1"/>
  <c r="K127" i="1"/>
  <c r="K128" i="1"/>
  <c r="K113" i="1"/>
  <c r="K105" i="1"/>
  <c r="K114" i="1"/>
  <c r="K107" i="1"/>
  <c r="K58" i="1"/>
  <c r="K59" i="1"/>
  <c r="F50" i="1"/>
  <c r="G50" i="1"/>
  <c r="H50" i="1"/>
  <c r="I50" i="1"/>
  <c r="J50" i="1"/>
  <c r="K50" i="1"/>
  <c r="K51" i="1"/>
  <c r="K52" i="1"/>
  <c r="K53" i="1"/>
  <c r="K54" i="1"/>
  <c r="K55" i="1"/>
  <c r="K56" i="1"/>
  <c r="K57" i="1"/>
  <c r="K35" i="1"/>
  <c r="K36" i="1"/>
  <c r="K37" i="1"/>
  <c r="K38" i="1"/>
  <c r="K40" i="1"/>
  <c r="K41" i="1"/>
  <c r="K42" i="1"/>
  <c r="K43" i="1"/>
  <c r="K44" i="1"/>
  <c r="K45" i="1"/>
  <c r="K46" i="1"/>
  <c r="K15" i="1"/>
  <c r="K16" i="1"/>
  <c r="F10" i="1"/>
  <c r="G10" i="1"/>
  <c r="H10" i="1"/>
  <c r="I10" i="1"/>
  <c r="J10" i="1"/>
  <c r="F11" i="1"/>
  <c r="G11" i="1"/>
  <c r="H11" i="1"/>
  <c r="I11" i="1"/>
  <c r="J11" i="1"/>
  <c r="F12" i="1"/>
  <c r="G12" i="1"/>
  <c r="H12" i="1"/>
  <c r="I12" i="1"/>
  <c r="J12" i="1"/>
  <c r="K14" i="1"/>
  <c r="K100" i="1"/>
  <c r="K156" i="1"/>
  <c r="K154" i="1"/>
  <c r="K155" i="1"/>
  <c r="K99" i="1"/>
  <c r="K101" i="1"/>
  <c r="K88" i="1"/>
  <c r="K89" i="1"/>
  <c r="K92" i="1"/>
  <c r="G153" i="1"/>
  <c r="H153" i="1"/>
  <c r="I153" i="1"/>
  <c r="J153" i="1"/>
  <c r="K153" i="1"/>
</calcChain>
</file>

<file path=xl/sharedStrings.xml><?xml version="1.0" encoding="utf-8"?>
<sst xmlns="http://schemas.openxmlformats.org/spreadsheetml/2006/main" count="358" uniqueCount="262">
  <si>
    <t>Intitulé de l'action</t>
  </si>
  <si>
    <t>TOTAL</t>
  </si>
  <si>
    <t>Compte de programme AESN</t>
  </si>
  <si>
    <t>MGP</t>
  </si>
  <si>
    <t>La Bièvre entre la rue du Moulin à Igny et les étangs de Vilgénis à Massy</t>
  </si>
  <si>
    <t>Dévoiement du réseau intercommunal D1200 à Igny</t>
  </si>
  <si>
    <t>La Bièvre sur le secteur des Bas Prés</t>
  </si>
  <si>
    <t>La Bièvre à Buc et aux Loges en Josas</t>
  </si>
  <si>
    <t>La Bièvre à Bièvres</t>
  </si>
  <si>
    <t>Le ru de Saint Marc et la Sygrie</t>
  </si>
  <si>
    <t>Le ru des Graviers dans Vilgénis</t>
  </si>
  <si>
    <t>Le ru du Bois Robert</t>
  </si>
  <si>
    <t>SIAVB</t>
  </si>
  <si>
    <t>Identification des zones humides du Parc de Sceaux en vue d'une reconquète</t>
  </si>
  <si>
    <t>Restauration de la zone humide sud de l'Etang Vieux - travaux</t>
  </si>
  <si>
    <t>Restauration des zones humides de l'Etang Vieux - étude</t>
  </si>
  <si>
    <t>Restauration des zones humides de l'Etang Vieux - travaux</t>
  </si>
  <si>
    <t xml:space="preserve">Restauration de zones humides suite à l'étude globale (plan de gestion) </t>
  </si>
  <si>
    <t>Etude complémentaire de l'étude globale des zones humides du territoire</t>
  </si>
  <si>
    <t>Restauration des zones humides du bassin de la Bièvre à Verrières/Antony</t>
  </si>
  <si>
    <t>Inventaire et géoréférencement des foyers d'espèces invasives</t>
  </si>
  <si>
    <t>Terre et Cité</t>
  </si>
  <si>
    <t>SQY</t>
  </si>
  <si>
    <t>CD 92</t>
  </si>
  <si>
    <t>RATP</t>
  </si>
  <si>
    <t>Création d'une vanne dans le doublement du ru des Blagis</t>
  </si>
  <si>
    <t>EPT VSGP</t>
  </si>
  <si>
    <t>CPS</t>
  </si>
  <si>
    <t>DIRIF</t>
  </si>
  <si>
    <t>Développement d'outils de prévention des crues (visualisation simplifiée - système d'alerte par SMS)</t>
  </si>
  <si>
    <t>Maitre d'ouvrage</t>
  </si>
  <si>
    <t>Bièvre AVAL</t>
  </si>
  <si>
    <t xml:space="preserve"> Bièvre AMONT</t>
  </si>
  <si>
    <t>Travaux de renaturation</t>
  </si>
  <si>
    <t>Etudes renaturation</t>
  </si>
  <si>
    <t>Zones humides</t>
  </si>
  <si>
    <t>Financement Région IDF</t>
  </si>
  <si>
    <t>Mise en place du « Grand Chemin vert » : liaison des corridors de biodiversité (études prévues pour 2020)</t>
  </si>
  <si>
    <t>Reconnexion de la Bièvre en Seine : réalisation de la liaison collecteur Bièvre/collecteur EP départemental rue Calmus à Gentilly</t>
  </si>
  <si>
    <t>VGP</t>
  </si>
  <si>
    <t>Amélioration des ouvrages d'assainissement : Automatisation des DO</t>
  </si>
  <si>
    <t>Contrôle de conformité (en zone séparative) chez les particuliers (marché SEVESC)</t>
  </si>
  <si>
    <t>Etude temps sec de bilan des flux EU dans EP
Etude temps de pluie des liaisons EP / EU non instrumentées
Campagne de mesures qualité et fonctionnement hydraulique</t>
  </si>
  <si>
    <t>Travaux de mise en conformité des branchements :
- BV prioritaire du ru des Blagis (Fauvette/Saurière/carrefour des Blagis)
- Quartier des buttes rouges (réhabilitation) à Châtenay-Malabry (Bailleur Haut-de-Bièvre Habitat)</t>
  </si>
  <si>
    <t>Mise en séparativité des réseaux : création réseaux EU (10 opérations)</t>
  </si>
  <si>
    <t>Etude diagnostic Assainissement Quartier des Buttes Rouges</t>
  </si>
  <si>
    <t>Mise en conformité des branchements (110 branchements à mettre en conformité - cf.étude tripartite)</t>
  </si>
  <si>
    <t>Travaux de mise en séparativité de X mètres linéaires</t>
  </si>
  <si>
    <t>Italique : action à préciser par le MOA</t>
  </si>
  <si>
    <t>Mise en place d’une opération pilote pour la mise en conformité des mauvais branchements sous domaine privé par une maîtrise d’ouvrage publique</t>
  </si>
  <si>
    <t>Actions à transmettre</t>
  </si>
  <si>
    <t>Travaux d’assainissement de l’A6a : création d’un bassin de 750 m3 pour capter les rejets de l'autoroute et éviter un rejet au réseau</t>
  </si>
  <si>
    <t>SMBVB</t>
  </si>
  <si>
    <t>Requalification de la RN10 à Trappes : étude de gestion alternative des EP dans les 3 ans</t>
  </si>
  <si>
    <t>Travaux sur les bassins en cascade de l’A12 et de la RN12 qui captent les eaux du ru de bois d’Arcy : diagnostic de l'existant et Travaux et curage selon qualité des boues</t>
  </si>
  <si>
    <t>Légende :</t>
  </si>
  <si>
    <t xml:space="preserve"> Action TVB</t>
  </si>
  <si>
    <t>Organisation et mise en œuvre de Classes d'eau d'une semaine auprès des élus</t>
  </si>
  <si>
    <t>Réalisation d'un SDA intercommunal incluant une dominante pluviale</t>
  </si>
  <si>
    <t>Identification en cours des collecteurs d’EU à réhabiliter (rue Berthold Brecht, rue des Sangliers, rue jean Mailler et Ernest Defay, rue des Cerises, rue Baltard)</t>
  </si>
  <si>
    <t>Réhabilitation du semi-collectif de Villaroy rejetant dans le bassin de la Commanderie</t>
  </si>
  <si>
    <t xml:space="preserve">Etude bipartite Etang Colbert </t>
  </si>
  <si>
    <t xml:space="preserve">Finacement CD 91 </t>
  </si>
  <si>
    <t>Action "Ici commence la Bièvre"</t>
  </si>
  <si>
    <t>SADEV 94</t>
  </si>
  <si>
    <t>EPA PS</t>
  </si>
  <si>
    <t>La création d’un bassin de dépollution au niveau du partiteur du Ru de Rungis (point noir évoqué dans le bilan du Contrat Bièvre Aval 2010-2015) non programmée à ce jour du fait de la suspension temporaire du projet de création du bassin du Moulin de Berny à Fresnes.</t>
  </si>
  <si>
    <t>non</t>
  </si>
  <si>
    <t>Réhabilitation et renaturation des berges du Bassin des Roussières</t>
  </si>
  <si>
    <t>Réhabilitation et renaturation des berges du Bassin du Château</t>
  </si>
  <si>
    <t>Réhabilitation et renaturation des berges de Mare de Troux</t>
  </si>
  <si>
    <t>Dévoiement du réseau intercommunal D600 au Golf de VLB préalable aux travaux de renaturation</t>
  </si>
  <si>
    <t>SDA communautaire incluant un zonage pluvial</t>
  </si>
  <si>
    <t>à la charge des pétitionnaires</t>
  </si>
  <si>
    <t>Etude de renaturation du ru des Godets dans sa partie aval et rétablissement de la confluence avec la Bièvre au parc Heller à Antony</t>
  </si>
  <si>
    <t>Etude des potentialités de réouverture et renaturation et diagnostic hydromorphologique des cours d'eau métropolitains dont la Bièvre</t>
  </si>
  <si>
    <t>Travaux de réouverture/renaturation de la Bièvre ou de ses affluents en fonction des résultats des études de renaturation</t>
  </si>
  <si>
    <t>Etude de réouverture et renaturation de la Bièvre sur 3 tronçons prioritaires</t>
  </si>
  <si>
    <t xml:space="preserve">Plantation de haie - objectifs 7km </t>
  </si>
  <si>
    <t>amont</t>
  </si>
  <si>
    <t>aval</t>
  </si>
  <si>
    <t>Partenaire(s) financier(s) potentiel(s)</t>
  </si>
  <si>
    <t>Commentaires</t>
  </si>
  <si>
    <t>Mise en place de vannes télégérées et abaissement des étangs de la Minière à Guyancourt (78) - travaux</t>
  </si>
  <si>
    <t>Aménagement du bassin de Cora à Massy (91) (vidange, renaturation du ru des Gains et installation vanne télégérée) - étude</t>
  </si>
  <si>
    <t>Aménagement du bassin de Cora à Massy (91) (vidange, renaturation du ru des Gains et installation vanne télégérée) - travaux</t>
  </si>
  <si>
    <t xml:space="preserve">Modification de l'ouvrage hydraulique de l'étang neuf de Saclay (91)
</t>
  </si>
  <si>
    <t>Augmentation de l'orifice de sortie pour un retour plus rapide à la normale</t>
  </si>
  <si>
    <t xml:space="preserve">Mise en place d'une vanne télégérée sur l'étang vieux de Saclay
</t>
  </si>
  <si>
    <t>Optimisation, gestion de crues</t>
  </si>
  <si>
    <t xml:space="preserve">Etude hydraulique de la ligne des puits à Saclay (91)
</t>
  </si>
  <si>
    <t>Etude de reconnection de l'étang vieux avec la ligne des puits et le Bv du ru de saint Marc pour protéger le bv du ru de Vauhallan</t>
  </si>
  <si>
    <t xml:space="preserve">Réhabilitation de la rigole de Favreuse
</t>
  </si>
  <si>
    <t xml:space="preserve">Restauration hydraulique du bassin d'Orsigny
</t>
  </si>
  <si>
    <t xml:space="preserve">Création d'un by-pass sur la rigole de Favreuse
</t>
  </si>
  <si>
    <t xml:space="preserve">Création d'un by-pass sur la rigole des Granges
</t>
  </si>
  <si>
    <t xml:space="preserve">Développement d'outils de prévision des crues </t>
  </si>
  <si>
    <t xml:space="preserve">Reprise du profil en long, réhausse de berges, suppression d'ouvrages maçonnés, création d'habitats écologiques </t>
  </si>
  <si>
    <t>Objectif de "soulager" les étangs de Saclay si le ru de Vauhallan peut évacuer</t>
  </si>
  <si>
    <t>Prévision des débits</t>
  </si>
  <si>
    <t>600 ml</t>
  </si>
  <si>
    <t>450 ml</t>
  </si>
  <si>
    <t>1500 ml</t>
  </si>
  <si>
    <t>4500 ml</t>
  </si>
  <si>
    <t>1100 ml</t>
  </si>
  <si>
    <t>500 ml</t>
  </si>
  <si>
    <t>2600 ml</t>
  </si>
  <si>
    <t>1800 ml</t>
  </si>
  <si>
    <t>2700 ml</t>
  </si>
  <si>
    <t>La Bièvre à Jouy : boulodrome - centre équestre</t>
  </si>
  <si>
    <t>La Bièvre à Jouy : Maraise - Thabot</t>
  </si>
  <si>
    <t>La Bièvre à l'amont de la Geneste</t>
  </si>
  <si>
    <t>Suppression du seuil de Récamier à Bièvres et renaturation en amont</t>
  </si>
  <si>
    <t xml:space="preserve">La Bièvre au niveau du parc de la Bièvre à l’Haÿ-les-Roses </t>
  </si>
  <si>
    <t>400 ml</t>
  </si>
  <si>
    <t xml:space="preserve">La Bièvre au niveau du Jardin du Vallon à Cachan </t>
  </si>
  <si>
    <t>280 ml</t>
  </si>
  <si>
    <t>La Bièvre au niveau du parc Picasso à Gentilly</t>
  </si>
  <si>
    <t xml:space="preserve">Mise en place d’îlots de fraicheur au cœur des lots végétalisés. </t>
  </si>
  <si>
    <t>Réalisation d'un parc le long des berges de Seine reliant usages, espaces paysagers et biodiversité</t>
  </si>
  <si>
    <t>En vue de l'identification des prochaines réouvertures</t>
  </si>
  <si>
    <t>Action inscrite mais non réalisée dans le cadre du précèdent contrat Bièvre</t>
  </si>
  <si>
    <t>non renseigné</t>
  </si>
  <si>
    <t>Restauration de la trame verte et bleue tout en privilégiant l’usage mixte (faune, circulation du public, pédagogie)</t>
  </si>
  <si>
    <t>Siège de cyanobactéries l’été et d’une surpopulation d’anatidés dégradant les berges. Mises en place de berges gérées par génie végétal et de zones de phyto épuration si possible.</t>
  </si>
  <si>
    <t>Envasé et présentant des berges dégradées</t>
  </si>
  <si>
    <t xml:space="preserve">Présence de drains abimés du fait de passage de machines agricoles, situé en zone non raccordable </t>
  </si>
  <si>
    <t>ZAC Satory Ouest</t>
  </si>
  <si>
    <t>ZAC du Moulon</t>
  </si>
  <si>
    <t xml:space="preserve">Création d’un lit majeur à la rigole de Corbeville </t>
  </si>
  <si>
    <t>ZAC de la Gare de Guyancourt à Saint-Quentin-en-Yvelines</t>
  </si>
  <si>
    <t xml:space="preserve">Etudes de MOE urbaine pour la conception d'un parc urbain </t>
  </si>
  <si>
    <t xml:space="preserve">Travaux de préfiguration du parc urbain </t>
  </si>
  <si>
    <t>Etudes préliminaires des espaces publics</t>
  </si>
  <si>
    <t>Enquêtes et travaux de mises en conformités domestiques et industrielles</t>
  </si>
  <si>
    <t>Consultation lancée pour le printemps 2020</t>
  </si>
  <si>
    <t>Instrumentation sur les réseaux de façon semi-permanente</t>
  </si>
  <si>
    <t>CD 92 pilote de l'étude</t>
  </si>
  <si>
    <t>Travaux de mise en conformité</t>
  </si>
  <si>
    <t>Contrôle des mises en conformité</t>
  </si>
  <si>
    <t>Opération de récupération d’eaux claires et déconnection des eaux pluviales du réseau</t>
  </si>
  <si>
    <t>Opération zérophyto</t>
  </si>
  <si>
    <t xml:space="preserve">Diagnostic pour la plantation de haies sur le périmètre de 3 communes et 3 exploitations (érosion, ruissellement, biodiversité)  </t>
  </si>
  <si>
    <t>Accompagner et pérenniser les pratiques vertueuses vis-à-vis des transferts de polluants : développement et diversification des productions biologiques (maraichage, elevage, etc), réduction du risque érosion (couverture des sols, haies, bandes enherbées, agroforesterie...) ainsi que promouvoir les solutions résilientes aux impacts du changement climatique.</t>
  </si>
  <si>
    <r>
      <rPr>
        <b/>
        <sz val="16"/>
        <color theme="1"/>
        <rFont val="Calibri"/>
        <family val="2"/>
        <scheme val="minor"/>
      </rPr>
      <t xml:space="preserve">Le ru de Vauhallan </t>
    </r>
    <r>
      <rPr>
        <sz val="16"/>
        <color theme="1"/>
        <rFont val="Calibri"/>
        <family val="2"/>
        <scheme val="minor"/>
      </rPr>
      <t xml:space="preserve">: favreuse - sablons - tennis - golf </t>
    </r>
  </si>
  <si>
    <r>
      <t xml:space="preserve">Création d’un parc central </t>
    </r>
    <r>
      <rPr>
        <sz val="16"/>
        <rFont val="Calibri"/>
        <family val="2"/>
        <scheme val="minor"/>
      </rPr>
      <t xml:space="preserve"> qui contribuera à la gestion gravitaire et à l’air libre des eaux pluviales</t>
    </r>
  </si>
  <si>
    <t>SGP</t>
  </si>
  <si>
    <t>Etudes de conception des ouvrages concernant les lignes 14 sud, 15 sud et 18 (infiltration via noues, parvis gares…)</t>
  </si>
  <si>
    <t>Travaux en phase chantier concernant les lignes 14 sud, 15 sud et 18  : gestion des eaux pluviales</t>
  </si>
  <si>
    <t>x</t>
  </si>
  <si>
    <t>Actions issus du SDA communautaire</t>
  </si>
  <si>
    <t>Mise en conformité des branchements (contrôles et travaux)</t>
  </si>
  <si>
    <t>en attente du SDA</t>
  </si>
  <si>
    <t>Instrumentation sur les réseaux</t>
  </si>
  <si>
    <r>
      <t>Travaux d'adduction des EP de la halle conservée vers les bassins sud (friche Thalès)</t>
    </r>
    <r>
      <rPr>
        <sz val="16"/>
        <rFont val="Calibri"/>
        <family val="2"/>
        <scheme val="minor"/>
      </rPr>
      <t xml:space="preserve"> et travaux de confortement de ces derniers</t>
    </r>
  </si>
  <si>
    <t xml:space="preserve">Coordination pour les chantiers de plantation entre les agriculteurs, le prestataire pour la plantation, le prestataire du diagnostic, les communes, les associations locales 
 Objectifs 7km </t>
  </si>
  <si>
    <t xml:space="preserve">Actions de sensibilisation sur le lien amont/aval : plateau/vallée, agriculture/qualité milieux aquatiques : agriculteurs, collectivités (élus et techniciens), grand public </t>
  </si>
  <si>
    <t>10 agriculteurs, 18 communes, 3 intercommunalités, 200 000 habitants</t>
  </si>
  <si>
    <t>56 communes</t>
  </si>
  <si>
    <t>20 signataires</t>
  </si>
  <si>
    <t>Sensibilisation des agriculteurs aux problématiques de transfert de polluants (phyto, nitrates, MES…), aux enjeux pour les milieux (cours d'eau, zones humides, prairie humides, haies, bandes enherbées…) avec le lien amont/aval : plateau/vallée ainsi qu'à l'adaptation au changement climatique</t>
  </si>
  <si>
    <t>Enrichissement de la biodiversité par le choix d'essences appropriées</t>
  </si>
  <si>
    <t>*Pour le financement Région : renvoi au volet de désimperméabilisation et végétalisation associée</t>
  </si>
  <si>
    <t>Déconnecter les eaux pluviales en désimperméabilisant et en végétalisant dans le cadre des travaux de renouvellement*</t>
  </si>
  <si>
    <t>Déconnexion des EP des bâtiments (administratifs, conservatoires, médiathèque, piscines, etc.) en végétalisant et en désimperméabilisant *</t>
  </si>
  <si>
    <t>Déconnexion des EP des bâtiments (une trentaine identifiée)* en végétalisant et en désimperméabilisant*</t>
  </si>
  <si>
    <t>Communication et fonctionnement (sensibisation des particuliers à la mise en conformité, sensibilisation des acteurs publics aux enjeux de trames vertes et bleues et de continuité écologique, promouvoir l'émergence d'actions de végétalisation….)</t>
  </si>
  <si>
    <t>Des mares seront aménagées au niveau de ce bassin, et une végétalisalisation se mettra naturellement en place suite à sa mise en assec</t>
  </si>
  <si>
    <t>IV- Communiquer, sensibiliser et coordonner : gestion globale et cohérente des actions à l’échelle du bassin versant</t>
  </si>
  <si>
    <t>III- Maîtriser les ruissellements par la gestion à la source des eaux pluviales concourant également à la mise en œuvre du Plan Vert</t>
  </si>
  <si>
    <t>III-Maîtriser les ruissellements par la gestion à la source des eaux pluviales concourant également à la mise en œuvre du Plan Vert</t>
  </si>
  <si>
    <t>Gestion des eaux pluviales par infiltration via des noues sur l’espace public et par infiltration/rétention et limitation des débits de fuite sur lots privés de la ZAC Ivry confluence.</t>
  </si>
  <si>
    <t xml:space="preserve">II-Améliorer la qualité de la Bièvre et ses affluents par la maîtrise des rejets polluants </t>
  </si>
  <si>
    <t xml:space="preserve">II- Améliorer la qualité de la Bièvre et ses affluents par la maîtrise des rejets polluants </t>
  </si>
  <si>
    <t>I- Restaurer les continuités écologiques et les fonctionnalités des milieux aquatiques et humides avec la réouverture et la renaturation de la Bièvre et de ses affluents et le développement des Trames Verte et Bleue</t>
  </si>
  <si>
    <t>Communication pour former les acteurs du contrat à la gestion à la source des eaux pluviales, dont les gestionnaires d'activités économiques et les collectivités</t>
  </si>
  <si>
    <t>Métrologie : Mise en place de points de mesures permanents hydrauliques ou de qualité (à préciser):
- DO Armand Guillebaud à Antony
- Carrefour Avenue de la Division Leclerc / rue Fayot à Châtenay-Malabry
- Aval doublement des Blagis à Antony
- Exutoire des Blagis à Bourg-la-Reine</t>
  </si>
  <si>
    <t>CD 94</t>
  </si>
  <si>
    <t>Déconnexion des EP des bâtiments administratifs, collèges et voirie (estimation à produire) en végétalisant et en désimperméabilisant*</t>
  </si>
  <si>
    <t xml:space="preserve">domestique : privé </t>
  </si>
  <si>
    <t>non domestiques : public</t>
  </si>
  <si>
    <t>Non renseigné</t>
  </si>
  <si>
    <t>Suivi des branchements domestiques directs sur réseau SIAVB (contrôle, relance, contre visite…)</t>
  </si>
  <si>
    <t>Suivi des branchements non domestiques (contrôle, relance, contre visite…)</t>
  </si>
  <si>
    <t>Travaux de mises en conformité des branchements domestiques</t>
  </si>
  <si>
    <t>Berges érodées à reprendre en génie végétal, chutes d'arbres</t>
  </si>
  <si>
    <t>Réhabilitation du bassin de la Commanderie</t>
  </si>
  <si>
    <t>Etude de faisabilité pour la réhabilitation du bassin de rétention du routoir pour la création et diversification des milieux liés à la renaturation des berges et leur gestion si possible en génie végétal et la création de zone phyto-épuratrices</t>
  </si>
  <si>
    <t>Accompagnement des communes dans le passage au zérophyto, déneigement alternatif</t>
  </si>
  <si>
    <t>Elaboration d'un SDA et d'un zonage pluvial</t>
  </si>
  <si>
    <t>Contrôles des conformités de branchements (actions à cibler sur les secteurs Bois robert, Roussières et Routoir)</t>
  </si>
  <si>
    <t xml:space="preserve">Sécurisation Place des découvertes : création de noues, mise en œuvre de solutions Bocage Urbain pour rétention d’eau à la parcelle
</t>
  </si>
  <si>
    <t>Paris</t>
  </si>
  <si>
    <t xml:space="preserve">Végétalisation et déconnexion des EP :
- ZAC Paul BOURGET
- Square Marie Curie (réaménagement et extension au dessus du bassin de stockage </t>
  </si>
  <si>
    <t xml:space="preserve">
- 800 000
- 3 000 000</t>
  </si>
  <si>
    <t>Rétablissement de la confluence de la Bièvre en Seine en temps sec</t>
  </si>
  <si>
    <t>Végétalisation des cimetières parisiens en dehors de Paris
- Cimetière de Thiais</t>
  </si>
  <si>
    <t xml:space="preserve">Renforcement des zones humides existantes et création de noues </t>
  </si>
  <si>
    <t>Travaux d'aménagement provisoires pour le drainage et l'adduction des EP des espaces non bâtis sur le site Thalès transitoire vers les bassins sud (friche Thalès)</t>
  </si>
  <si>
    <t xml:space="preserve">Etudes et travaux des raccordements des réseaux potentiellement défectueux ou non appropriés : eaux pluviales, eaux usées, raccordements internes/externes (secteur RD7). </t>
  </si>
  <si>
    <t>Végétalisation via la création de jardins de pluie</t>
  </si>
  <si>
    <t>SOGARIS</t>
  </si>
  <si>
    <t xml:space="preserve">Mauvais raccordements potentiels (écoulement en temps sec dans les réseaux EP). </t>
  </si>
  <si>
    <t>Réalisation de parkings perméables</t>
  </si>
  <si>
    <t>TOTAL CONTRAT BIEVRE</t>
  </si>
  <si>
    <t>TOTAL PERIMETRE CONTRAT BIEVRE (CONTRAT BIEVRE + DEPARTEMENTAUX + PARISIENS)</t>
  </si>
  <si>
    <r>
      <t xml:space="preserve">8 diagnostics ont déjà été engagés pour 2019-2020. 
Objectifs : </t>
    </r>
    <r>
      <rPr>
        <b/>
        <sz val="18"/>
        <color theme="1"/>
        <rFont val="Calibri"/>
        <family val="2"/>
        <scheme val="minor"/>
      </rPr>
      <t>6 diagnostics sur environ 700ha</t>
    </r>
  </si>
  <si>
    <r>
      <t xml:space="preserve">Elargissement de 30m au niveau de Gif-sur-Yvette. </t>
    </r>
    <r>
      <rPr>
        <b/>
        <sz val="16"/>
        <rFont val="Calibri"/>
        <family val="2"/>
        <scheme val="minor"/>
      </rPr>
      <t xml:space="preserve">Objectif de tronçon à ciel ouvert de </t>
    </r>
    <r>
      <rPr>
        <b/>
        <sz val="18"/>
        <rFont val="Calibri"/>
        <family val="2"/>
        <scheme val="minor"/>
      </rPr>
      <t>345 ml</t>
    </r>
    <r>
      <rPr>
        <b/>
        <sz val="16"/>
        <rFont val="Calibri"/>
        <family val="2"/>
        <scheme val="minor"/>
      </rPr>
      <t xml:space="preserve"> environ</t>
    </r>
  </si>
  <si>
    <r>
      <t xml:space="preserve">Renforcement de la trame verte et bleue existante avec la création d'un parc d'environ </t>
    </r>
    <r>
      <rPr>
        <b/>
        <sz val="18"/>
        <rFont val="Calibri"/>
        <family val="2"/>
        <scheme val="minor"/>
      </rPr>
      <t>4 ha</t>
    </r>
    <r>
      <rPr>
        <b/>
        <sz val="16"/>
        <rFont val="Calibri"/>
        <family val="2"/>
        <scheme val="minor"/>
      </rPr>
      <t xml:space="preserve"> </t>
    </r>
    <r>
      <rPr>
        <sz val="16"/>
        <rFont val="Calibri"/>
        <family val="2"/>
        <scheme val="minor"/>
      </rPr>
      <t xml:space="preserve">entre les vallées de la Bièvre et de la Mérantaise (ceinture du Technocentre renault + golfe national reliant les vallées de la Bièvre et de la Mérantaise). </t>
    </r>
  </si>
  <si>
    <r>
      <t xml:space="preserve">Environ </t>
    </r>
    <r>
      <rPr>
        <b/>
        <sz val="18"/>
        <rFont val="Calibri"/>
        <family val="2"/>
        <scheme val="minor"/>
      </rPr>
      <t>8 ha</t>
    </r>
  </si>
  <si>
    <r>
      <t xml:space="preserve">Objectif </t>
    </r>
    <r>
      <rPr>
        <b/>
        <sz val="18"/>
        <color theme="1"/>
        <rFont val="Calibri"/>
        <family val="2"/>
        <scheme val="minor"/>
      </rPr>
      <t>700/an</t>
    </r>
    <r>
      <rPr>
        <sz val="16"/>
        <color theme="1"/>
        <rFont val="Calibri"/>
        <family val="2"/>
        <scheme val="minor"/>
      </rPr>
      <t>(à revoir peut être à la baisse selon budget de fonctionnement) soit</t>
    </r>
    <r>
      <rPr>
        <b/>
        <sz val="18"/>
        <color theme="1"/>
        <rFont val="Calibri"/>
        <family val="2"/>
        <scheme val="minor"/>
      </rPr>
      <t xml:space="preserve"> 2 800 contrôles</t>
    </r>
    <r>
      <rPr>
        <b/>
        <sz val="16"/>
        <color theme="1"/>
        <rFont val="Calibri"/>
        <family val="2"/>
        <scheme val="minor"/>
      </rPr>
      <t xml:space="preserve"> </t>
    </r>
    <r>
      <rPr>
        <b/>
        <sz val="18"/>
        <color theme="1"/>
        <rFont val="Calibri"/>
        <family val="2"/>
        <scheme val="minor"/>
      </rPr>
      <t>sur la durée du contrat</t>
    </r>
  </si>
  <si>
    <r>
      <t xml:space="preserve"> Objectif</t>
    </r>
    <r>
      <rPr>
        <b/>
        <sz val="16"/>
        <color theme="1"/>
        <rFont val="Calibri"/>
        <family val="2"/>
        <scheme val="minor"/>
      </rPr>
      <t xml:space="preserve"> </t>
    </r>
    <r>
      <rPr>
        <b/>
        <sz val="18"/>
        <color theme="1"/>
        <rFont val="Calibri"/>
        <family val="2"/>
        <scheme val="minor"/>
      </rPr>
      <t>100/an</t>
    </r>
    <r>
      <rPr>
        <sz val="16"/>
        <color theme="1"/>
        <rFont val="Calibri"/>
        <family val="2"/>
        <scheme val="minor"/>
      </rPr>
      <t xml:space="preserve"> soit une correction EU vers EP de</t>
    </r>
    <r>
      <rPr>
        <b/>
        <sz val="16"/>
        <color theme="1"/>
        <rFont val="Calibri"/>
        <family val="2"/>
        <scheme val="minor"/>
      </rPr>
      <t xml:space="preserve"> </t>
    </r>
    <r>
      <rPr>
        <b/>
        <sz val="18"/>
        <color theme="1"/>
        <rFont val="Calibri"/>
        <family val="2"/>
        <scheme val="minor"/>
      </rPr>
      <t>270 EH/an</t>
    </r>
    <r>
      <rPr>
        <b/>
        <sz val="16"/>
        <color theme="1"/>
        <rFont val="Calibri"/>
        <family val="2"/>
        <scheme val="minor"/>
      </rPr>
      <t xml:space="preserve"> soit</t>
    </r>
    <r>
      <rPr>
        <b/>
        <sz val="18"/>
        <color theme="1"/>
        <rFont val="Calibri"/>
        <family val="2"/>
        <scheme val="minor"/>
      </rPr>
      <t xml:space="preserve"> 1 350 EH sur la durée du contrat</t>
    </r>
  </si>
  <si>
    <r>
      <t xml:space="preserve">Objectif de correction </t>
    </r>
    <r>
      <rPr>
        <b/>
        <sz val="16"/>
        <rFont val="Calibri"/>
        <family val="2"/>
        <scheme val="minor"/>
      </rPr>
      <t xml:space="preserve">de </t>
    </r>
    <r>
      <rPr>
        <b/>
        <sz val="18"/>
        <rFont val="Calibri"/>
        <family val="2"/>
        <scheme val="minor"/>
      </rPr>
      <t>20 branchements</t>
    </r>
    <r>
      <rPr>
        <sz val="18"/>
        <rFont val="Calibri"/>
        <family val="2"/>
        <scheme val="minor"/>
      </rPr>
      <t xml:space="preserve"> sur la durée du contrat </t>
    </r>
    <r>
      <rPr>
        <b/>
        <sz val="18"/>
        <rFont val="Calibri"/>
        <family val="2"/>
        <scheme val="minor"/>
      </rPr>
      <t>soit 600 EH</t>
    </r>
  </si>
  <si>
    <r>
      <rPr>
        <sz val="16"/>
        <rFont val="Calibri"/>
        <family val="2"/>
        <scheme val="minor"/>
      </rPr>
      <t xml:space="preserve">Objectif de correction </t>
    </r>
    <r>
      <rPr>
        <b/>
        <sz val="16"/>
        <rFont val="Calibri"/>
        <family val="2"/>
        <scheme val="minor"/>
      </rPr>
      <t xml:space="preserve">de </t>
    </r>
    <r>
      <rPr>
        <b/>
        <sz val="18"/>
        <rFont val="Calibri"/>
        <family val="2"/>
        <scheme val="minor"/>
      </rPr>
      <t>50 branchements soit 150 EH sur la durée du contrat.</t>
    </r>
  </si>
  <si>
    <r>
      <t xml:space="preserve">Objectifs de correction </t>
    </r>
    <r>
      <rPr>
        <b/>
        <sz val="16"/>
        <rFont val="Calibri"/>
        <family val="2"/>
        <scheme val="minor"/>
      </rPr>
      <t>de</t>
    </r>
    <r>
      <rPr>
        <b/>
        <sz val="18"/>
        <rFont val="Calibri"/>
        <family val="2"/>
        <scheme val="minor"/>
      </rPr>
      <t xml:space="preserve"> 22 logements soit 66 EH sur la durée du contrat</t>
    </r>
  </si>
  <si>
    <r>
      <t>Intervention dans les instances de Terre et Cité (réunion de collèges de T&amp;C  - 4 réunions de collège agriculteurs/an), réunion de CA, Assemblée Générale, échange quotidien avec les agriculteurs/collectivités) et organisation d'intervention de personnes qualifiées sur des sujets techniques à des moments spécifiques (haies, bandes enherbées, qualité eau, etc) 
Objectifs :</t>
    </r>
    <r>
      <rPr>
        <b/>
        <sz val="18"/>
        <color theme="1"/>
        <rFont val="Calibri"/>
        <family val="2"/>
        <scheme val="minor"/>
      </rPr>
      <t xml:space="preserve"> 10 agriculteurs; 3 communautés d'agglomérations 18 communes </t>
    </r>
    <r>
      <rPr>
        <sz val="16"/>
        <color theme="1"/>
        <rFont val="Calibri"/>
        <family val="2"/>
        <scheme val="minor"/>
      </rPr>
      <t xml:space="preserve">(sans Magny/les ulis- hors périmètre) </t>
    </r>
  </si>
  <si>
    <r>
      <rPr>
        <b/>
        <sz val="18"/>
        <color theme="1"/>
        <rFont val="Calibri"/>
        <family val="2"/>
        <scheme val="minor"/>
      </rPr>
      <t>5 exploitants</t>
    </r>
    <r>
      <rPr>
        <sz val="16"/>
        <color theme="1"/>
        <rFont val="Calibri"/>
        <family val="2"/>
        <scheme val="minor"/>
      </rPr>
      <t xml:space="preserve"> (Vandame, Bailly, Cocagne, Serge, Charles)
 17% de la surface de la ZPNAF </t>
    </r>
  </si>
  <si>
    <r>
      <t xml:space="preserve">Surface pressentie </t>
    </r>
    <r>
      <rPr>
        <b/>
        <sz val="18"/>
        <color theme="1"/>
        <rFont val="Calibri"/>
        <family val="2"/>
        <scheme val="minor"/>
      </rPr>
      <t>550 m² pour 5 500 m² drainés</t>
    </r>
  </si>
  <si>
    <r>
      <t xml:space="preserve">Parking véhicules légers rendus perméables (retrait parking bitumé et pose de revêtement perméable) surface </t>
    </r>
    <r>
      <rPr>
        <b/>
        <sz val="18"/>
        <color theme="1"/>
        <rFont val="Calibri"/>
        <family val="2"/>
        <scheme val="minor"/>
      </rPr>
      <t>1 000 m²</t>
    </r>
  </si>
  <si>
    <r>
      <t xml:space="preserve">Restauration de ce bassin abandonné de </t>
    </r>
    <r>
      <rPr>
        <b/>
        <sz val="18"/>
        <rFont val="Calibri"/>
        <family val="2"/>
        <scheme val="minor"/>
      </rPr>
      <t>117 000m3</t>
    </r>
  </si>
  <si>
    <r>
      <t>Surfaces des ZH</t>
    </r>
    <r>
      <rPr>
        <b/>
        <sz val="16"/>
        <rFont val="Calibri"/>
        <family val="2"/>
        <scheme val="minor"/>
      </rPr>
      <t xml:space="preserve"> non renseignée</t>
    </r>
    <r>
      <rPr>
        <sz val="16"/>
        <rFont val="Calibri"/>
        <family val="2"/>
        <scheme val="minor"/>
      </rPr>
      <t>. Création de</t>
    </r>
    <r>
      <rPr>
        <b/>
        <sz val="16"/>
        <rFont val="Calibri"/>
        <family val="2"/>
        <scheme val="minor"/>
      </rPr>
      <t xml:space="preserve"> </t>
    </r>
    <r>
      <rPr>
        <b/>
        <sz val="18"/>
        <rFont val="Calibri"/>
        <family val="2"/>
        <scheme val="minor"/>
      </rPr>
      <t>4km</t>
    </r>
    <r>
      <rPr>
        <b/>
        <sz val="16"/>
        <rFont val="Calibri"/>
        <family val="2"/>
        <scheme val="minor"/>
      </rPr>
      <t xml:space="preserve"> </t>
    </r>
    <r>
      <rPr>
        <sz val="16"/>
        <rFont val="Calibri"/>
        <family val="2"/>
        <scheme val="minor"/>
      </rPr>
      <t xml:space="preserve">de noues. Régulation de </t>
    </r>
    <r>
      <rPr>
        <b/>
        <sz val="18"/>
        <rFont val="Calibri"/>
        <family val="2"/>
        <scheme val="minor"/>
      </rPr>
      <t>176,7 ha à un débit de 0,7 l/s/ha, soit un débit global d’environ 123,7 l/s</t>
    </r>
    <r>
      <rPr>
        <sz val="16"/>
        <rFont val="Calibri"/>
        <family val="2"/>
        <scheme val="minor"/>
      </rPr>
      <t xml:space="preserve"> répartis équitablement sur plusieurs exutoires donnant sur la vallée de la Bièvre, en coordination avec le SIAVB. </t>
    </r>
  </si>
  <si>
    <r>
      <t>Projet d’aménagement durable et responsable en matière de gestion des eaux pluviales. Rétention à ciel ouvert et répartie entre les parcelles privées et les espaces publics, pour in fine respecter un débit de fuite en sortie de ZAC conforme aux exigences de SIAVB (</t>
    </r>
    <r>
      <rPr>
        <b/>
        <sz val="16"/>
        <rFont val="Calibri"/>
        <family val="2"/>
        <scheme val="minor"/>
      </rPr>
      <t>0,7l/s/ha</t>
    </r>
    <r>
      <rPr>
        <sz val="16"/>
        <rFont val="Calibri"/>
        <family val="2"/>
        <scheme val="minor"/>
      </rPr>
      <t xml:space="preserve"> pour une pluie cinquantenale). Nos études préliminaires d’espaces publics portent sur un programme d’environ </t>
    </r>
    <r>
      <rPr>
        <b/>
        <sz val="18"/>
        <rFont val="Calibri"/>
        <family val="2"/>
        <scheme val="minor"/>
      </rPr>
      <t>1 800 logements et 150 000m²</t>
    </r>
    <r>
      <rPr>
        <sz val="16"/>
        <rFont val="Calibri"/>
        <family val="2"/>
        <scheme val="minor"/>
      </rPr>
      <t xml:space="preserve"> SDP de surfaces à vocation de développement économique.</t>
    </r>
  </si>
  <si>
    <r>
      <t>Création de réseaux nécessaires pour que ces eaux pluviales de toiture de la halle (</t>
    </r>
    <r>
      <rPr>
        <b/>
        <sz val="16"/>
        <rFont val="Calibri"/>
        <family val="2"/>
        <scheme val="minor"/>
      </rPr>
      <t xml:space="preserve">environ </t>
    </r>
    <r>
      <rPr>
        <b/>
        <sz val="18"/>
        <rFont val="Calibri"/>
        <family val="2"/>
        <scheme val="minor"/>
      </rPr>
      <t>6 000 m²</t>
    </r>
    <r>
      <rPr>
        <sz val="16"/>
        <rFont val="Calibri"/>
        <family val="2"/>
        <scheme val="minor"/>
      </rPr>
      <t>) viennent alimenter des bassins qui viendront agrémenter le parc urbain.</t>
    </r>
  </si>
  <si>
    <r>
      <t>Superficie de</t>
    </r>
    <r>
      <rPr>
        <b/>
        <sz val="18"/>
        <color theme="1"/>
        <rFont val="Calibri"/>
        <family val="2"/>
        <scheme val="minor"/>
      </rPr>
      <t xml:space="preserve"> 10 ha</t>
    </r>
    <r>
      <rPr>
        <b/>
        <sz val="16"/>
        <color theme="1"/>
        <rFont val="Calibri"/>
        <family val="2"/>
        <scheme val="minor"/>
      </rPr>
      <t>.</t>
    </r>
    <r>
      <rPr>
        <sz val="16"/>
        <color theme="1"/>
        <rFont val="Calibri"/>
        <family val="2"/>
        <scheme val="minor"/>
      </rPr>
      <t xml:space="preserve"> Aujourd'hui surface entièrement imperméabilisée. Désimperméabilisation, gestion à la source des eaux pluviales</t>
    </r>
  </si>
  <si>
    <r>
      <t xml:space="preserve">Cette évolution vient enrichir les exigences du PLU de la ZAC en matière de Surface végétale pondérée. Ces dispositifs sont de nature à améliorer de manière considérable la perméabilité du site. Création de </t>
    </r>
    <r>
      <rPr>
        <b/>
        <sz val="18"/>
        <color theme="1"/>
        <rFont val="Calibri"/>
        <family val="2"/>
        <scheme val="minor"/>
      </rPr>
      <t>45 ilots de fraicheur, soit 13 500m².</t>
    </r>
  </si>
  <si>
    <t>Les orientations d’espaces paysagers sur l’espace public et  dans les lots privés vise à développer une véritable biodiversité</t>
  </si>
  <si>
    <r>
      <t>Aujourd'hui surface entièrement imperméabilisée. Les espaces verts, viennent remplacer les surfaces minéralisée ont pour vocation d’apporter de la biodiversité, de le gestion des eaux pluies pour une meilleure résilience à l’inondabilité
(</t>
    </r>
    <r>
      <rPr>
        <b/>
        <sz val="18"/>
        <color theme="1"/>
        <rFont val="Calibri"/>
        <family val="2"/>
        <scheme val="minor"/>
      </rPr>
      <t>7300 m3 au tolal</t>
    </r>
    <r>
      <rPr>
        <sz val="16"/>
        <color theme="1"/>
        <rFont val="Calibri"/>
        <family val="2"/>
        <scheme val="minor"/>
      </rPr>
      <t>)</t>
    </r>
  </si>
  <si>
    <r>
      <t xml:space="preserve">Installation d’une bâche pour capter les eaux claires et utilisation de cette eau récupérée par les engins municipaux : </t>
    </r>
    <r>
      <rPr>
        <b/>
        <sz val="18"/>
        <rFont val="Calibri"/>
        <family val="2"/>
        <scheme val="minor"/>
      </rPr>
      <t>déconnection de 600 m².</t>
    </r>
  </si>
  <si>
    <r>
      <t>Objectif de</t>
    </r>
    <r>
      <rPr>
        <b/>
        <sz val="16"/>
        <color theme="1"/>
        <rFont val="Calibri"/>
        <family val="2"/>
        <scheme val="minor"/>
      </rPr>
      <t xml:space="preserve"> déconnexion de </t>
    </r>
    <r>
      <rPr>
        <b/>
        <sz val="18"/>
        <rFont val="Calibri"/>
        <family val="2"/>
        <scheme val="minor"/>
      </rPr>
      <t xml:space="preserve">11 400 m² </t>
    </r>
    <r>
      <rPr>
        <sz val="16"/>
        <color theme="1"/>
        <rFont val="Calibri"/>
        <family val="2"/>
        <scheme val="minor"/>
      </rPr>
      <t xml:space="preserve">
*Pour le financement Région : renvoi au volet de désimperméabilisation et végétalisation associée</t>
    </r>
  </si>
  <si>
    <t>300 ml</t>
  </si>
  <si>
    <t>Cartographie de la végétation pour la partie du rer B présente sur le territoire du SAGE Bièvre en vue de l'élaboration d'un Schéma directeur de la végétation</t>
  </si>
  <si>
    <r>
      <t>Recensement et analyse de la végétation et proposition d’entretien sur le foncier de la RATP et ses abords (</t>
    </r>
    <r>
      <rPr>
        <b/>
        <sz val="18"/>
        <color theme="1"/>
        <rFont val="Calibri"/>
        <family val="2"/>
        <scheme val="minor"/>
      </rPr>
      <t>soit environ 30km de voie</t>
    </r>
    <r>
      <rPr>
        <sz val="16"/>
        <color theme="1"/>
        <rFont val="Calibri"/>
        <family val="2"/>
        <scheme val="minor"/>
      </rPr>
      <t>). Première année : cartographie avec rendement de 5km/j. Mise à jour les années suivantes uniquement.</t>
    </r>
  </si>
  <si>
    <t xml:space="preserve">Ensemencement des voies d'espèces compétitrices souhaitées sur les voies d'Arcueil </t>
  </si>
  <si>
    <r>
      <t>Végétalisation choisie et adaptées aux voies d'Arcueil (soit environ</t>
    </r>
    <r>
      <rPr>
        <b/>
        <sz val="18"/>
        <color theme="1"/>
        <rFont val="Calibri"/>
        <family val="2"/>
        <scheme val="minor"/>
      </rPr>
      <t xml:space="preserve"> 6 500m² ensemencés</t>
    </r>
    <r>
      <rPr>
        <sz val="16"/>
        <color theme="1"/>
        <rFont val="Calibri"/>
        <family val="2"/>
        <scheme val="minor"/>
      </rPr>
      <t>), ensemencée en automne.</t>
    </r>
  </si>
  <si>
    <r>
      <rPr>
        <b/>
        <sz val="16"/>
        <rFont val="Calibri"/>
        <family val="2"/>
        <scheme val="minor"/>
      </rPr>
      <t>Objectif de</t>
    </r>
    <r>
      <rPr>
        <b/>
        <sz val="18"/>
        <rFont val="Calibri"/>
        <family val="2"/>
        <scheme val="minor"/>
      </rPr>
      <t xml:space="preserve"> 400 contrôles par an</t>
    </r>
    <r>
      <rPr>
        <b/>
        <sz val="16"/>
        <rFont val="Calibri"/>
        <family val="2"/>
        <scheme val="minor"/>
      </rPr>
      <t xml:space="preserve"> soit </t>
    </r>
    <r>
      <rPr>
        <b/>
        <sz val="18"/>
        <rFont val="Calibri"/>
        <family val="2"/>
        <scheme val="minor"/>
      </rPr>
      <t>2 000 sur la durée du contrat (dont 50 entreprises</t>
    </r>
    <r>
      <rPr>
        <b/>
        <sz val="16"/>
        <rFont val="Calibri"/>
        <family val="2"/>
        <scheme val="minor"/>
      </rPr>
      <t xml:space="preserve"> </t>
    </r>
    <r>
      <rPr>
        <sz val="16"/>
        <rFont val="Calibri"/>
        <family val="2"/>
        <scheme val="minor"/>
      </rPr>
      <t>sur la durée du contrat)</t>
    </r>
  </si>
  <si>
    <r>
      <t>Objectif de</t>
    </r>
    <r>
      <rPr>
        <b/>
        <sz val="18"/>
        <rFont val="Calibri"/>
        <family val="2"/>
        <scheme val="minor"/>
      </rPr>
      <t xml:space="preserve"> 90 contrôles par an </t>
    </r>
    <r>
      <rPr>
        <b/>
        <sz val="16"/>
        <rFont val="Calibri"/>
        <family val="2"/>
        <scheme val="minor"/>
      </rPr>
      <t xml:space="preserve">soit </t>
    </r>
    <r>
      <rPr>
        <b/>
        <sz val="18"/>
        <rFont val="Calibri"/>
        <family val="2"/>
        <scheme val="minor"/>
      </rPr>
      <t>450 sur la durée du contrat</t>
    </r>
  </si>
  <si>
    <r>
      <t xml:space="preserve">Objectif de </t>
    </r>
    <r>
      <rPr>
        <b/>
        <sz val="18"/>
        <rFont val="Calibri"/>
        <family val="2"/>
        <scheme val="minor"/>
      </rPr>
      <t>50 branchements corrigés</t>
    </r>
    <r>
      <rPr>
        <b/>
        <sz val="16"/>
        <rFont val="Calibri"/>
        <family val="2"/>
        <scheme val="minor"/>
      </rPr>
      <t xml:space="preserve">, soit une pollution de </t>
    </r>
    <r>
      <rPr>
        <b/>
        <sz val="18"/>
        <rFont val="Calibri"/>
        <family val="2"/>
        <scheme val="minor"/>
      </rPr>
      <t>150 EH supprimée sur la durée du contrat</t>
    </r>
  </si>
  <si>
    <r>
      <t>Les travaux de sécurisation place des Découvertes sont réalisés et consistent en la mise en place</t>
    </r>
    <r>
      <rPr>
        <b/>
        <sz val="16"/>
        <color rgb="FFFF0000"/>
        <rFont val="Calibri"/>
        <family val="2"/>
        <scheme val="minor"/>
      </rPr>
      <t xml:space="preserve"> </t>
    </r>
    <r>
      <rPr>
        <sz val="16"/>
        <color theme="1"/>
        <rFont val="Calibri"/>
        <family val="2"/>
        <scheme val="minor"/>
      </rPr>
      <t>de noues et de bocage urbain (aménagement paysager modulaire qui permet une gestion alternative des eaux de pluie en créant une synergie entre l’eau et le végétal), toujours dans une logique de désimperméabiliser au maximum le terrain.</t>
    </r>
    <r>
      <rPr>
        <b/>
        <sz val="16"/>
        <color rgb="FFFF0000"/>
        <rFont val="Calibri"/>
        <family val="2"/>
        <scheme val="minor"/>
      </rPr>
      <t xml:space="preserve"> </t>
    </r>
  </si>
  <si>
    <r>
      <t xml:space="preserve">ICADE </t>
    </r>
    <r>
      <rPr>
        <sz val="16"/>
        <color rgb="FFFF0000"/>
        <rFont val="Calibri"/>
        <family val="2"/>
        <scheme val="minor"/>
      </rPr>
      <t>(Moe vient d'être retenu, non joignable du fait du confinement)</t>
    </r>
  </si>
  <si>
    <r>
      <t xml:space="preserve">SEMMARIS : </t>
    </r>
    <r>
      <rPr>
        <sz val="16"/>
        <color rgb="FFFF0000"/>
        <rFont val="Calibri"/>
        <family val="2"/>
        <scheme val="minor"/>
      </rPr>
      <t>délais de transmission non fournis. Pas avant la fin du confinement</t>
    </r>
  </si>
  <si>
    <r>
      <t>Déconnexion d'EP au niveau du site de l'entrepôt et gestion à la source des EP</t>
    </r>
    <r>
      <rPr>
        <sz val="16"/>
        <rFont val="Calibri"/>
        <family val="2"/>
        <scheme val="minor"/>
      </rPr>
      <t>*</t>
    </r>
  </si>
  <si>
    <t>Enjeux</t>
  </si>
  <si>
    <t>Coût sans CD</t>
  </si>
  <si>
    <t>total</t>
  </si>
  <si>
    <r>
      <t xml:space="preserve">Objectif de 200 contrôles par an soit </t>
    </r>
    <r>
      <rPr>
        <b/>
        <sz val="18"/>
        <color theme="1"/>
        <rFont val="Calibri"/>
        <family val="2"/>
        <scheme val="minor"/>
      </rPr>
      <t>800 contrôles</t>
    </r>
    <r>
      <rPr>
        <b/>
        <sz val="16"/>
        <color theme="1"/>
        <rFont val="Calibri"/>
        <family val="2"/>
        <scheme val="minor"/>
      </rPr>
      <t xml:space="preserve"> </t>
    </r>
    <r>
      <rPr>
        <b/>
        <sz val="18"/>
        <color theme="1"/>
        <rFont val="Calibri"/>
        <family val="2"/>
        <scheme val="minor"/>
      </rPr>
      <t>sur la durée du contrat</t>
    </r>
  </si>
  <si>
    <t>160 de l’étude 2013 (2,4 ha)</t>
  </si>
  <si>
    <r>
      <t xml:space="preserve">Sur les 8 ha étudiés, </t>
    </r>
    <r>
      <rPr>
        <b/>
        <sz val="18"/>
        <rFont val="Calibri"/>
        <family val="2"/>
        <scheme val="minor"/>
      </rPr>
      <t>3 ha environs</t>
    </r>
    <r>
      <rPr>
        <sz val="16"/>
        <rFont val="Calibri"/>
        <family val="2"/>
        <scheme val="minor"/>
      </rPr>
      <t xml:space="preserve"> représentent des ZH dégradée : Les travaux de restauration sont prévus en automne 2020 sous réserve d’avoir les autorisations du propriétaire du site (DGA)</t>
    </r>
  </si>
  <si>
    <r>
      <t>L’étude a démarrée en avril. Il est trop tôt pour indiquer la surface de ZH à restaurer. Toutefois, l’étude porte sur</t>
    </r>
    <r>
      <rPr>
        <b/>
        <sz val="18"/>
        <rFont val="Calibri"/>
        <family val="2"/>
        <scheme val="minor"/>
      </rPr>
      <t xml:space="preserve"> 12 ha</t>
    </r>
  </si>
  <si>
    <r>
      <rPr>
        <b/>
        <sz val="18"/>
        <rFont val="Calibri"/>
        <family val="2"/>
        <scheme val="minor"/>
      </rPr>
      <t xml:space="preserve">91 ha de ZH </t>
    </r>
    <r>
      <rPr>
        <sz val="16"/>
        <rFont val="Calibri"/>
        <family val="2"/>
        <scheme val="minor"/>
      </rPr>
      <t xml:space="preserve">ont été étudiés, la programmation de la restauration des zones dégradées sera échelonnée sur 5 ans à partir de 2020/2021.
</t>
    </r>
  </si>
  <si>
    <r>
      <rPr>
        <b/>
        <sz val="18"/>
        <rFont val="Calibri"/>
        <family val="2"/>
        <scheme val="minor"/>
      </rPr>
      <t>470 contrôles domestiques + 50 contrôles industriels</t>
    </r>
    <r>
      <rPr>
        <sz val="18"/>
        <rFont val="Calibri"/>
        <family val="2"/>
        <scheme val="minor"/>
      </rPr>
      <t xml:space="preserve"> </t>
    </r>
    <r>
      <rPr>
        <sz val="16"/>
        <rFont val="Calibri"/>
        <family val="2"/>
        <scheme val="minor"/>
      </rPr>
      <t xml:space="preserve">pour la partie nord du Territoire sur la durée du contrat (pour la partie Sud l'ensemble des enquêtes ont été réalisées entre 2015 et 2016)
</t>
    </r>
    <r>
      <rPr>
        <b/>
        <sz val="16"/>
        <color rgb="FFC00000"/>
        <rFont val="Calibri"/>
        <family val="2"/>
        <scheme val="minor"/>
      </rPr>
      <t>Objectif de correction de 40 à 50 branchements par an soit environ une correction de 225 branchements soit 675 EH sur la durée du contrat-</t>
    </r>
  </si>
  <si>
    <t>COUT SURFACE DECONNECTEE</t>
  </si>
  <si>
    <t>COUT CONTROLES ET TRAVAUX MISES EN CONFORMITE</t>
  </si>
  <si>
    <t>mi contrat</t>
  </si>
  <si>
    <t>EPT GOSB</t>
  </si>
  <si>
    <t>Instrumentation du DO Marc Sangnier</t>
  </si>
  <si>
    <t>Réalisation d'un schéma directeur d'assainissement et d'un diagnostic permanent</t>
  </si>
  <si>
    <r>
      <t xml:space="preserve">Environ </t>
    </r>
    <r>
      <rPr>
        <b/>
        <sz val="18"/>
        <rFont val="Calibri"/>
        <family val="2"/>
        <scheme val="minor"/>
      </rPr>
      <t>2 700 mètres linéaires</t>
    </r>
    <r>
      <rPr>
        <sz val="16"/>
        <rFont val="Calibri"/>
        <family val="2"/>
        <scheme val="minor"/>
      </rPr>
      <t xml:space="preserve"> : Cachan, l'Haÿ-les-Roses</t>
    </r>
  </si>
  <si>
    <t>Travaux de mise en séparativité</t>
  </si>
  <si>
    <t>Mise en conformité des branchements</t>
  </si>
  <si>
    <t>Coût avec CD+VDP+SIAAP</t>
  </si>
  <si>
    <r>
      <rPr>
        <b/>
        <i/>
        <sz val="16"/>
        <rFont val="Calibri"/>
        <family val="2"/>
        <scheme val="minor"/>
      </rPr>
      <t>Objectif de 175,5 ha?</t>
    </r>
    <r>
      <rPr>
        <sz val="16"/>
        <color theme="1"/>
        <rFont val="Calibri"/>
        <family val="2"/>
        <scheme val="minor"/>
      </rPr>
      <t xml:space="preserve">
*Pour le financement Région : renvoi au volet de désimperméabilisation et végétalisation associée</t>
    </r>
  </si>
  <si>
    <r>
      <t>Sur les bassins et sous bassins versants de la Bièvre identifiés comme prioritaires dans le cadre des études tripartites à savoir Albon-Villeneuve, Ru de Gironde-Gendarmerie, VSGS-RN6, Ru de Rungis, et tous les BV séparatifs directement rejetés en Bièvre (</t>
    </r>
    <r>
      <rPr>
        <b/>
        <sz val="18"/>
        <rFont val="Calibri"/>
        <family val="2"/>
        <scheme val="minor"/>
      </rPr>
      <t>650 branchements, soit environ 1 950 EH sur la durée du contrat</t>
    </r>
    <r>
      <rPr>
        <sz val="16"/>
        <rFont val="Calibri"/>
        <family val="2"/>
        <scheme val="minor"/>
      </rPr>
      <t xml:space="preserve"> à mettre en coformité cf. étude tripartite)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</si>
</sst>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 _€"/>
    <numFmt numFmtId="165" formatCode="#,##0.00\ _€"/>
    <numFmt numFmtId="166" formatCode="_-* #,##0\ _€_-;\-* #,##0\ _€_-;_-* &quot;-&quot;??\ _€_-;_-@_-"/>
  </numFmts>
  <fonts count="34" x14ac:knownFonts="1">
    <font>
      <sz val="11"/>
      <color theme="1"/>
      <name val="Calibri"/>
      <family val="2"/>
      <scheme val="minor"/>
    </font>
    <font>
      <b/>
      <sz val="11"/>
      <color theme="1"/>
      <name val="Calibri"/>
      <family val="2"/>
      <scheme val="minor"/>
    </font>
    <font>
      <sz val="11"/>
      <color theme="1"/>
      <name val="Calibri"/>
      <family val="2"/>
      <scheme val="minor"/>
    </font>
    <font>
      <sz val="11"/>
      <color rgb="FF006100"/>
      <name val="Calibri"/>
      <family val="2"/>
      <scheme val="minor"/>
    </font>
    <font>
      <sz val="11"/>
      <color rgb="FF9C6500"/>
      <name val="Calibri"/>
      <family val="2"/>
      <scheme val="minor"/>
    </font>
    <font>
      <sz val="11"/>
      <color rgb="FF9C0006"/>
      <name val="Calibri"/>
      <family val="2"/>
      <scheme val="minor"/>
    </font>
    <font>
      <b/>
      <sz val="14"/>
      <color theme="1"/>
      <name val="Calibri"/>
      <family val="2"/>
      <scheme val="minor"/>
    </font>
    <font>
      <sz val="14"/>
      <color theme="1"/>
      <name val="Calibri"/>
      <family val="2"/>
      <scheme val="minor"/>
    </font>
    <font>
      <sz val="14"/>
      <color rgb="FF006100"/>
      <name val="Calibri"/>
      <family val="2"/>
      <scheme val="minor"/>
    </font>
    <font>
      <sz val="14"/>
      <color rgb="FF9C0006"/>
      <name val="Calibri"/>
      <family val="2"/>
      <scheme val="minor"/>
    </font>
    <font>
      <i/>
      <sz val="14"/>
      <color theme="1"/>
      <name val="Calibri"/>
      <family val="2"/>
      <scheme val="minor"/>
    </font>
    <font>
      <i/>
      <sz val="14"/>
      <color rgb="FF9C0006"/>
      <name val="Calibri"/>
      <family val="2"/>
      <scheme val="minor"/>
    </font>
    <font>
      <i/>
      <sz val="14"/>
      <color rgb="FF006100"/>
      <name val="Calibri"/>
      <family val="2"/>
      <scheme val="minor"/>
    </font>
    <font>
      <b/>
      <sz val="16"/>
      <color theme="1"/>
      <name val="Calibri"/>
      <family val="2"/>
      <scheme val="minor"/>
    </font>
    <font>
      <sz val="16"/>
      <color theme="1"/>
      <name val="Calibri"/>
      <family val="2"/>
      <scheme val="minor"/>
    </font>
    <font>
      <sz val="16"/>
      <color rgb="FF006100"/>
      <name val="Calibri"/>
      <family val="2"/>
      <scheme val="minor"/>
    </font>
    <font>
      <sz val="16"/>
      <color rgb="FF9C0006"/>
      <name val="Calibri"/>
      <family val="2"/>
      <scheme val="minor"/>
    </font>
    <font>
      <sz val="16"/>
      <color rgb="FF9C6500"/>
      <name val="Calibri"/>
      <family val="2"/>
      <scheme val="minor"/>
    </font>
    <font>
      <sz val="16"/>
      <color rgb="FFFF0000"/>
      <name val="Calibri"/>
      <family val="2"/>
      <scheme val="minor"/>
    </font>
    <font>
      <sz val="16"/>
      <name val="Calibri"/>
      <family val="2"/>
      <scheme val="minor"/>
    </font>
    <font>
      <sz val="16"/>
      <color rgb="FF000000"/>
      <name val="Calibri"/>
      <family val="2"/>
      <scheme val="minor"/>
    </font>
    <font>
      <sz val="16"/>
      <color rgb="FF000000"/>
      <name val="Calibri"/>
      <family val="2"/>
    </font>
    <font>
      <i/>
      <sz val="16"/>
      <name val="Calibri"/>
      <family val="2"/>
      <scheme val="minor"/>
    </font>
    <font>
      <b/>
      <sz val="18"/>
      <color theme="1"/>
      <name val="Calibri"/>
      <family val="2"/>
      <scheme val="minor"/>
    </font>
    <font>
      <i/>
      <sz val="18"/>
      <color theme="1"/>
      <name val="Calibri"/>
      <family val="2"/>
      <scheme val="minor"/>
    </font>
    <font>
      <i/>
      <sz val="18"/>
      <color rgb="FF000000"/>
      <name val="Calibri"/>
      <family val="2"/>
      <scheme val="minor"/>
    </font>
    <font>
      <sz val="14"/>
      <name val="Calibri"/>
      <family val="2"/>
      <scheme val="minor"/>
    </font>
    <font>
      <b/>
      <sz val="16"/>
      <name val="Calibri"/>
      <family val="2"/>
      <scheme val="minor"/>
    </font>
    <font>
      <i/>
      <sz val="16"/>
      <color theme="1" tint="0.34998626667073579"/>
      <name val="Calibri"/>
      <family val="2"/>
      <scheme val="minor"/>
    </font>
    <font>
      <b/>
      <sz val="16"/>
      <color rgb="FFFF0000"/>
      <name val="Calibri"/>
      <family val="2"/>
      <scheme val="minor"/>
    </font>
    <font>
      <b/>
      <sz val="16"/>
      <color rgb="FFC00000"/>
      <name val="Calibri"/>
      <family val="2"/>
      <scheme val="minor"/>
    </font>
    <font>
      <b/>
      <sz val="18"/>
      <name val="Calibri"/>
      <family val="2"/>
      <scheme val="minor"/>
    </font>
    <font>
      <sz val="18"/>
      <name val="Calibri"/>
      <family val="2"/>
      <scheme val="minor"/>
    </font>
    <font>
      <b/>
      <i/>
      <sz val="16"/>
      <name val="Calibri"/>
      <family val="2"/>
      <scheme val="minor"/>
    </font>
  </fonts>
  <fills count="23">
    <fill>
      <patternFill patternType="none"/>
    </fill>
    <fill>
      <patternFill patternType="gray125"/>
    </fill>
    <fill>
      <patternFill patternType="solid">
        <fgColor theme="3" tint="0.399975585192419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C6EFCE"/>
      </patternFill>
    </fill>
    <fill>
      <patternFill patternType="solid">
        <fgColor rgb="FFFFEB9C"/>
      </patternFill>
    </fill>
    <fill>
      <patternFill patternType="solid">
        <fgColor theme="0" tint="-0.14999847407452621"/>
        <bgColor indexed="64"/>
      </patternFill>
    </fill>
    <fill>
      <patternFill patternType="solid">
        <fgColor rgb="FFFFC7CE"/>
      </patternFill>
    </fill>
    <fill>
      <patternFill patternType="solid">
        <fgColor theme="0" tint="-0.249977111117893"/>
        <bgColor indexed="64"/>
      </patternFill>
    </fill>
    <fill>
      <patternFill patternType="solid">
        <fgColor theme="2"/>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ck">
        <color theme="0" tint="-0.499984740745262"/>
      </bottom>
      <diagonal/>
    </border>
    <border>
      <left style="thin">
        <color indexed="64"/>
      </left>
      <right style="thin">
        <color indexed="64"/>
      </right>
      <top style="thick">
        <color theme="0" tint="-0.499984740745262"/>
      </top>
      <bottom style="thin">
        <color indexed="64"/>
      </bottom>
      <diagonal/>
    </border>
    <border>
      <left style="thick">
        <color theme="0" tint="-0.499984740745262"/>
      </left>
      <right style="thin">
        <color indexed="64"/>
      </right>
      <top/>
      <bottom/>
      <diagonal/>
    </border>
    <border>
      <left style="thin">
        <color indexed="64"/>
      </left>
      <right/>
      <top style="thick">
        <color theme="0" tint="-0.499984740745262"/>
      </top>
      <bottom style="thin">
        <color indexed="64"/>
      </bottom>
      <diagonal/>
    </border>
    <border>
      <left style="thin">
        <color indexed="64"/>
      </left>
      <right/>
      <top style="thin">
        <color indexed="64"/>
      </top>
      <bottom style="thick">
        <color theme="0" tint="-0.499984740745262"/>
      </bottom>
      <diagonal/>
    </border>
    <border>
      <left/>
      <right style="thin">
        <color indexed="64"/>
      </right>
      <top style="thin">
        <color indexed="64"/>
      </top>
      <bottom style="thick">
        <color theme="0" tint="-0.499984740745262"/>
      </bottom>
      <diagonal/>
    </border>
    <border>
      <left style="thick">
        <color theme="0" tint="-0.499984740745262"/>
      </left>
      <right style="thin">
        <color indexed="64"/>
      </right>
      <top style="thick">
        <color theme="0" tint="-0.499984740745262"/>
      </top>
      <bottom style="thin">
        <color indexed="64"/>
      </bottom>
      <diagonal/>
    </border>
    <border>
      <left style="thick">
        <color theme="0" tint="-0.499984740745262"/>
      </left>
      <right/>
      <top/>
      <bottom/>
      <diagonal/>
    </border>
    <border>
      <left style="thin">
        <color indexed="64"/>
      </left>
      <right style="thick">
        <color theme="0" tint="-0.499984740745262"/>
      </right>
      <top style="thin">
        <color indexed="64"/>
      </top>
      <bottom style="thin">
        <color indexed="64"/>
      </bottom>
      <diagonal/>
    </border>
    <border>
      <left style="thick">
        <color theme="0" tint="-0.499984740745262"/>
      </left>
      <right style="thin">
        <color indexed="64"/>
      </right>
      <top style="thick">
        <color theme="0" tint="-0.499984740745262"/>
      </top>
      <bottom/>
      <diagonal/>
    </border>
    <border>
      <left style="thick">
        <color theme="0" tint="-0.499984740745262"/>
      </left>
      <right style="thin">
        <color indexed="64"/>
      </right>
      <top/>
      <bottom style="thin">
        <color indexed="64"/>
      </bottom>
      <diagonal/>
    </border>
    <border>
      <left style="thick">
        <color theme="0" tint="-0.499984740745262"/>
      </left>
      <right style="thin">
        <color indexed="64"/>
      </right>
      <top style="thin">
        <color indexed="64"/>
      </top>
      <bottom style="thin">
        <color indexed="64"/>
      </bottom>
      <diagonal/>
    </border>
    <border>
      <left/>
      <right style="thin">
        <color indexed="64"/>
      </right>
      <top style="thick">
        <color theme="0" tint="-0.499984740745262"/>
      </top>
      <bottom style="thin">
        <color indexed="64"/>
      </bottom>
      <diagonal/>
    </border>
    <border>
      <left style="thick">
        <color theme="0" tint="-0.499984740745262"/>
      </left>
      <right style="thin">
        <color indexed="64"/>
      </right>
      <top style="thin">
        <color indexed="64"/>
      </top>
      <bottom style="thick">
        <color theme="0" tint="-0.499984740745262"/>
      </bottom>
      <diagonal/>
    </border>
    <border>
      <left style="thick">
        <color theme="0" tint="-0.499984740745262"/>
      </left>
      <right style="thin">
        <color indexed="64"/>
      </right>
      <top style="thin">
        <color indexed="64"/>
      </top>
      <bottom/>
      <diagonal/>
    </border>
    <border>
      <left style="thin">
        <color indexed="64"/>
      </left>
      <right/>
      <top/>
      <bottom/>
      <diagonal/>
    </border>
    <border>
      <left style="thick">
        <color theme="0" tint="-0.499984740745262"/>
      </left>
      <right style="thin">
        <color indexed="64"/>
      </right>
      <top/>
      <bottom style="thick">
        <color theme="0" tint="-0.499984740745262"/>
      </bottom>
      <diagonal/>
    </border>
    <border>
      <left style="thin">
        <color indexed="64"/>
      </left>
      <right style="thick">
        <color theme="0" tint="-0.499984740745262"/>
      </right>
      <top style="thin">
        <color indexed="64"/>
      </top>
      <bottom/>
      <diagonal/>
    </border>
    <border>
      <left style="thin">
        <color indexed="64"/>
      </left>
      <right style="thick">
        <color theme="0" tint="-0.499984740745262"/>
      </right>
      <top style="thick">
        <color theme="0" tint="-0.499984740745262"/>
      </top>
      <bottom style="thin">
        <color indexed="64"/>
      </bottom>
      <diagonal/>
    </border>
    <border>
      <left/>
      <right/>
      <top/>
      <bottom style="thin">
        <color indexed="64"/>
      </bottom>
      <diagonal/>
    </border>
  </borders>
  <cellStyleXfs count="5">
    <xf numFmtId="0" fontId="0" fillId="0" borderId="0"/>
    <xf numFmtId="43" fontId="2" fillId="0" borderId="0" applyFont="0" applyFill="0" applyBorder="0" applyAlignment="0" applyProtection="0"/>
    <xf numFmtId="0" fontId="3" fillId="13" borderId="0" applyNumberFormat="0" applyBorder="0" applyAlignment="0" applyProtection="0"/>
    <xf numFmtId="0" fontId="4" fillId="14" borderId="0" applyNumberFormat="0" applyBorder="0" applyAlignment="0" applyProtection="0"/>
    <xf numFmtId="0" fontId="5" fillId="16" borderId="0" applyNumberFormat="0" applyBorder="0" applyAlignment="0" applyProtection="0"/>
  </cellStyleXfs>
  <cellXfs count="335">
    <xf numFmtId="0" fontId="0" fillId="0" borderId="0" xfId="0"/>
    <xf numFmtId="0" fontId="0" fillId="0" borderId="0" xfId="0" applyFill="1"/>
    <xf numFmtId="164" fontId="1" fillId="0" borderId="0" xfId="0" applyNumberFormat="1" applyFont="1" applyFill="1" applyBorder="1" applyAlignment="1">
      <alignment vertical="center"/>
    </xf>
    <xf numFmtId="0" fontId="0" fillId="0" borderId="0" xfId="0" applyFill="1" applyBorder="1"/>
    <xf numFmtId="0" fontId="0" fillId="0" borderId="0" xfId="0" applyFill="1" applyBorder="1" applyAlignment="1">
      <alignment horizontal="center" vertical="center" wrapText="1"/>
    </xf>
    <xf numFmtId="0" fontId="5" fillId="0" borderId="0" xfId="4" applyFill="1" applyBorder="1" applyAlignment="1">
      <alignment horizontal="center" vertical="center"/>
    </xf>
    <xf numFmtId="9" fontId="3" fillId="0" borderId="0" xfId="2" applyNumberFormat="1" applyFill="1" applyBorder="1" applyAlignment="1">
      <alignment horizontal="center" vertical="center"/>
    </xf>
    <xf numFmtId="0" fontId="3" fillId="0" borderId="0" xfId="2" applyFill="1" applyBorder="1" applyAlignment="1">
      <alignment horizontal="center" vertical="center"/>
    </xf>
    <xf numFmtId="9" fontId="3" fillId="0" borderId="0" xfId="2" applyNumberFormat="1" applyFill="1" applyBorder="1" applyAlignment="1">
      <alignment horizontal="center" vertical="center" wrapText="1"/>
    </xf>
    <xf numFmtId="0" fontId="4" fillId="0" borderId="0" xfId="3" applyFill="1" applyBorder="1" applyAlignment="1">
      <alignment horizontal="center" vertical="center" wrapText="1"/>
    </xf>
    <xf numFmtId="164" fontId="0" fillId="0" borderId="0" xfId="0" applyNumberFormat="1"/>
    <xf numFmtId="3" fontId="0" fillId="0" borderId="0" xfId="0" applyNumberFormat="1"/>
    <xf numFmtId="0" fontId="0" fillId="0" borderId="0" xfId="0" applyAlignment="1">
      <alignment horizontal="center" vertical="center"/>
    </xf>
    <xf numFmtId="164" fontId="0" fillId="0" borderId="0" xfId="0" applyNumberFormat="1" applyFill="1" applyBorder="1"/>
    <xf numFmtId="3" fontId="0" fillId="0" borderId="0" xfId="0" applyNumberFormat="1" applyFill="1" applyBorder="1"/>
    <xf numFmtId="0" fontId="6" fillId="2"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8"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7" fillId="0" borderId="0" xfId="0" applyFont="1"/>
    <xf numFmtId="0" fontId="7" fillId="15" borderId="1" xfId="0" applyFont="1" applyFill="1" applyBorder="1"/>
    <xf numFmtId="0" fontId="9" fillId="16" borderId="1" xfId="4" applyFont="1" applyBorder="1" applyAlignment="1">
      <alignment horizontal="center" vertical="center"/>
    </xf>
    <xf numFmtId="9" fontId="8" fillId="11" borderId="5" xfId="2" applyNumberFormat="1" applyFont="1" applyFill="1" applyBorder="1" applyAlignment="1">
      <alignment horizontal="center" vertical="center" wrapText="1"/>
    </xf>
    <xf numFmtId="0" fontId="6" fillId="0" borderId="0" xfId="0" applyFont="1" applyFill="1" applyBorder="1" applyAlignment="1">
      <alignment vertical="center"/>
    </xf>
    <xf numFmtId="0" fontId="7" fillId="0" borderId="0" xfId="0" applyFont="1" applyFill="1"/>
    <xf numFmtId="0" fontId="6" fillId="0" borderId="0" xfId="0" applyFont="1" applyFill="1" applyBorder="1" applyAlignment="1">
      <alignment horizontal="center" vertical="center"/>
    </xf>
    <xf numFmtId="164" fontId="6" fillId="0" borderId="0" xfId="0" applyNumberFormat="1" applyFont="1" applyFill="1" applyBorder="1" applyAlignment="1">
      <alignment vertical="center"/>
    </xf>
    <xf numFmtId="0" fontId="6" fillId="0" borderId="0" xfId="0" applyFont="1" applyFill="1" applyAlignment="1">
      <alignment horizontal="left"/>
    </xf>
    <xf numFmtId="3" fontId="3" fillId="0" borderId="0" xfId="2" applyNumberFormat="1" applyFill="1" applyBorder="1" applyAlignment="1">
      <alignment horizontal="center" vertical="center"/>
    </xf>
    <xf numFmtId="0" fontId="7" fillId="0" borderId="0" xfId="0" applyFont="1" applyAlignment="1">
      <alignment vertical="center"/>
    </xf>
    <xf numFmtId="0" fontId="7" fillId="0" borderId="0" xfId="0" applyFont="1" applyFill="1" applyAlignment="1">
      <alignment vertical="center"/>
    </xf>
    <xf numFmtId="3" fontId="10" fillId="11" borderId="1" xfId="0" applyNumberFormat="1" applyFont="1" applyFill="1" applyBorder="1" applyAlignment="1">
      <alignment horizontal="center" vertical="center"/>
    </xf>
    <xf numFmtId="164" fontId="10" fillId="11" borderId="6" xfId="0" applyNumberFormat="1" applyFont="1" applyFill="1" applyBorder="1" applyAlignment="1">
      <alignment horizontal="center" vertical="center" wrapText="1"/>
    </xf>
    <xf numFmtId="0" fontId="11" fillId="11" borderId="1" xfId="4" applyFont="1" applyFill="1" applyBorder="1" applyAlignment="1">
      <alignment horizontal="center" vertical="center"/>
    </xf>
    <xf numFmtId="0" fontId="10" fillId="11" borderId="1" xfId="0" applyFont="1" applyFill="1" applyBorder="1"/>
    <xf numFmtId="9" fontId="12" fillId="11" borderId="5" xfId="2" applyNumberFormat="1" applyFont="1" applyFill="1" applyBorder="1" applyAlignment="1">
      <alignment horizontal="center" vertical="center" wrapText="1"/>
    </xf>
    <xf numFmtId="0" fontId="6" fillId="11"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4" borderId="1" xfId="0" applyFont="1" applyFill="1" applyBorder="1" applyAlignment="1">
      <alignment horizontal="center" vertical="center"/>
    </xf>
    <xf numFmtId="0" fontId="13" fillId="2" borderId="1" xfId="0" applyFont="1" applyFill="1" applyBorder="1" applyAlignment="1">
      <alignment horizontal="center" vertical="center"/>
    </xf>
    <xf numFmtId="0" fontId="13" fillId="8"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12" borderId="1" xfId="0" applyFont="1" applyFill="1" applyBorder="1" applyAlignment="1">
      <alignment horizontal="center" vertical="center" wrapText="1"/>
    </xf>
    <xf numFmtId="3" fontId="14" fillId="0" borderId="1" xfId="0" applyNumberFormat="1" applyFont="1" applyFill="1" applyBorder="1" applyAlignment="1">
      <alignment horizontal="center" vertical="center" wrapText="1"/>
    </xf>
    <xf numFmtId="3" fontId="14" fillId="0" borderId="1" xfId="0" applyNumberFormat="1" applyFont="1" applyFill="1" applyBorder="1" applyAlignment="1">
      <alignment horizontal="center" vertical="center"/>
    </xf>
    <xf numFmtId="0" fontId="15" fillId="13" borderId="1" xfId="2" applyFont="1" applyBorder="1" applyAlignment="1">
      <alignment horizontal="center" vertical="center"/>
    </xf>
    <xf numFmtId="0" fontId="16" fillId="16" borderId="1" xfId="4" applyFont="1" applyBorder="1" applyAlignment="1">
      <alignment horizontal="center" vertical="center"/>
    </xf>
    <xf numFmtId="9" fontId="15" fillId="11" borderId="5" xfId="2"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17" fillId="14" borderId="1" xfId="3" applyFont="1" applyBorder="1" applyAlignment="1">
      <alignment horizontal="center" vertical="center" wrapText="1"/>
    </xf>
    <xf numFmtId="0" fontId="14" fillId="11" borderId="1" xfId="0" applyFont="1" applyFill="1" applyBorder="1" applyAlignment="1">
      <alignment vertical="center" wrapText="1"/>
    </xf>
    <xf numFmtId="9" fontId="15" fillId="13" borderId="1" xfId="2" applyNumberFormat="1" applyFont="1" applyBorder="1" applyAlignment="1">
      <alignment horizontal="center" vertical="center" wrapText="1"/>
    </xf>
    <xf numFmtId="9" fontId="15" fillId="13" borderId="1" xfId="2" applyNumberFormat="1" applyFont="1" applyBorder="1" applyAlignment="1">
      <alignment horizontal="center" vertical="center"/>
    </xf>
    <xf numFmtId="0" fontId="14" fillId="15" borderId="1" xfId="0" applyFont="1" applyFill="1" applyBorder="1"/>
    <xf numFmtId="164" fontId="14" fillId="0" borderId="1" xfId="0" applyNumberFormat="1" applyFont="1" applyFill="1" applyBorder="1" applyAlignment="1">
      <alignment horizontal="center" vertical="center" wrapText="1"/>
    </xf>
    <xf numFmtId="0" fontId="17" fillId="0" borderId="1" xfId="3" applyFont="1" applyFill="1" applyBorder="1" applyAlignment="1">
      <alignment horizontal="center" vertical="center"/>
    </xf>
    <xf numFmtId="0" fontId="15" fillId="0" borderId="1" xfId="2" applyFont="1" applyFill="1" applyBorder="1" applyAlignment="1">
      <alignment horizontal="center" vertical="center"/>
    </xf>
    <xf numFmtId="0" fontId="14" fillId="0" borderId="1" xfId="0" applyFont="1" applyFill="1" applyBorder="1"/>
    <xf numFmtId="0" fontId="16" fillId="0" borderId="1" xfId="4" applyFont="1" applyFill="1" applyBorder="1" applyAlignment="1">
      <alignment horizontal="center" vertical="center"/>
    </xf>
    <xf numFmtId="164" fontId="14" fillId="0" borderId="6" xfId="0" applyNumberFormat="1" applyFont="1" applyFill="1" applyBorder="1" applyAlignment="1">
      <alignment horizontal="center" vertical="center" wrapText="1"/>
    </xf>
    <xf numFmtId="0" fontId="17" fillId="14" borderId="1" xfId="3" applyFont="1" applyBorder="1" applyAlignment="1">
      <alignment horizontal="center" vertical="center"/>
    </xf>
    <xf numFmtId="3" fontId="14" fillId="0" borderId="0" xfId="0" applyNumberFormat="1" applyFont="1" applyAlignment="1">
      <alignment horizontal="center" vertical="center"/>
    </xf>
    <xf numFmtId="0" fontId="14" fillId="0" borderId="1" xfId="0" applyFont="1" applyFill="1" applyBorder="1" applyAlignment="1">
      <alignment horizontal="center" vertical="center" wrapText="1"/>
    </xf>
    <xf numFmtId="0" fontId="15" fillId="10" borderId="1" xfId="2" applyFont="1" applyFill="1" applyBorder="1" applyAlignment="1">
      <alignment horizontal="center" vertical="center"/>
    </xf>
    <xf numFmtId="0" fontId="14" fillId="10" borderId="1" xfId="0" applyFont="1" applyFill="1" applyBorder="1"/>
    <xf numFmtId="0" fontId="14" fillId="0" borderId="6" xfId="0" applyFont="1" applyFill="1" applyBorder="1" applyAlignment="1">
      <alignment horizontal="center" vertical="center"/>
    </xf>
    <xf numFmtId="165" fontId="14" fillId="0" borderId="1" xfId="0" applyNumberFormat="1" applyFont="1" applyFill="1" applyBorder="1" applyAlignment="1">
      <alignment horizontal="center" vertical="center" wrapText="1"/>
    </xf>
    <xf numFmtId="0" fontId="16" fillId="16" borderId="1" xfId="4" applyFont="1" applyBorder="1" applyAlignment="1">
      <alignment horizontal="center" vertical="center" wrapText="1"/>
    </xf>
    <xf numFmtId="9" fontId="19" fillId="11" borderId="5" xfId="2" applyNumberFormat="1" applyFont="1" applyFill="1" applyBorder="1" applyAlignment="1">
      <alignment horizontal="center" vertical="center" wrapText="1"/>
    </xf>
    <xf numFmtId="9" fontId="15" fillId="13" borderId="7" xfId="2" applyNumberFormat="1" applyFont="1" applyBorder="1" applyAlignment="1">
      <alignment horizontal="center" vertical="center" wrapText="1"/>
    </xf>
    <xf numFmtId="0" fontId="14" fillId="9" borderId="1" xfId="0" applyFont="1" applyFill="1" applyBorder="1" applyAlignment="1">
      <alignment horizontal="center" vertical="center"/>
    </xf>
    <xf numFmtId="0" fontId="14" fillId="9" borderId="2" xfId="0" applyFont="1" applyFill="1" applyBorder="1" applyAlignment="1">
      <alignment vertical="center" wrapText="1"/>
    </xf>
    <xf numFmtId="0" fontId="15" fillId="13" borderId="1" xfId="2" applyFont="1" applyBorder="1" applyAlignment="1">
      <alignment horizontal="center" vertical="center" wrapText="1"/>
    </xf>
    <xf numFmtId="9" fontId="19" fillId="11" borderId="5" xfId="2" applyNumberFormat="1" applyFont="1" applyFill="1" applyBorder="1" applyAlignment="1">
      <alignment horizontal="left" vertical="center" wrapText="1"/>
    </xf>
    <xf numFmtId="0" fontId="14" fillId="0" borderId="1" xfId="0" applyFont="1" applyBorder="1"/>
    <xf numFmtId="0" fontId="14" fillId="0" borderId="0" xfId="0" applyFont="1"/>
    <xf numFmtId="0" fontId="14" fillId="0" borderId="1"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4" fillId="0" borderId="6" xfId="0" applyFont="1" applyFill="1" applyBorder="1" applyAlignment="1">
      <alignment horizontal="left" vertical="center" wrapText="1"/>
    </xf>
    <xf numFmtId="9" fontId="15" fillId="11" borderId="1" xfId="2" applyNumberFormat="1" applyFont="1" applyFill="1" applyBorder="1" applyAlignment="1">
      <alignment horizontal="center" vertical="center" wrapText="1"/>
    </xf>
    <xf numFmtId="164" fontId="14" fillId="0" borderId="0" xfId="0" applyNumberFormat="1" applyFont="1" applyFill="1" applyBorder="1" applyAlignment="1">
      <alignment horizontal="center" vertical="center" wrapText="1"/>
    </xf>
    <xf numFmtId="0" fontId="14" fillId="0" borderId="0" xfId="0" applyFont="1" applyAlignment="1">
      <alignment vertical="center"/>
    </xf>
    <xf numFmtId="164" fontId="13" fillId="2" borderId="3" xfId="0" applyNumberFormat="1" applyFont="1" applyFill="1" applyBorder="1" applyAlignment="1">
      <alignment vertical="center"/>
    </xf>
    <xf numFmtId="0" fontId="13" fillId="2" borderId="3" xfId="0" applyFont="1" applyFill="1" applyBorder="1" applyAlignment="1">
      <alignment vertical="center"/>
    </xf>
    <xf numFmtId="0" fontId="13" fillId="2" borderId="4" xfId="0" applyFont="1" applyFill="1" applyBorder="1" applyAlignment="1">
      <alignment vertical="center"/>
    </xf>
    <xf numFmtId="0" fontId="13" fillId="0" borderId="0" xfId="0" applyFont="1" applyFill="1" applyBorder="1" applyAlignment="1">
      <alignment vertical="center"/>
    </xf>
    <xf numFmtId="0" fontId="14" fillId="11" borderId="1" xfId="0" applyFont="1" applyFill="1" applyBorder="1" applyAlignment="1">
      <alignment vertical="center"/>
    </xf>
    <xf numFmtId="0" fontId="21" fillId="9" borderId="1" xfId="0" applyFont="1" applyFill="1" applyBorder="1" applyAlignment="1">
      <alignment vertical="center" wrapText="1"/>
    </xf>
    <xf numFmtId="0" fontId="14" fillId="11" borderId="1" xfId="0" applyFont="1" applyFill="1" applyBorder="1" applyAlignment="1">
      <alignment horizontal="center" vertical="center"/>
    </xf>
    <xf numFmtId="0" fontId="14" fillId="17" borderId="4" xfId="0" applyFont="1" applyFill="1" applyBorder="1" applyAlignment="1">
      <alignment horizontal="center" wrapText="1"/>
    </xf>
    <xf numFmtId="9" fontId="15" fillId="13" borderId="4" xfId="2" applyNumberFormat="1" applyFont="1" applyBorder="1" applyAlignment="1">
      <alignment horizontal="center" vertical="center" wrapText="1"/>
    </xf>
    <xf numFmtId="9" fontId="14" fillId="17" borderId="4" xfId="2" applyNumberFormat="1" applyFont="1" applyFill="1" applyBorder="1" applyAlignment="1">
      <alignment horizontal="center" vertical="center" wrapText="1"/>
    </xf>
    <xf numFmtId="9" fontId="15" fillId="13" borderId="4" xfId="2" applyNumberFormat="1" applyFont="1" applyBorder="1" applyAlignment="1">
      <alignment horizontal="center" vertical="center"/>
    </xf>
    <xf numFmtId="0" fontId="14" fillId="9" borderId="5" xfId="0" applyFont="1" applyFill="1" applyBorder="1" applyAlignment="1">
      <alignment horizontal="center" vertical="center"/>
    </xf>
    <xf numFmtId="0" fontId="17" fillId="10" borderId="1" xfId="3" applyFont="1" applyFill="1" applyBorder="1" applyAlignment="1">
      <alignment horizontal="center" vertical="center"/>
    </xf>
    <xf numFmtId="9" fontId="19" fillId="11" borderId="5" xfId="2" applyNumberFormat="1" applyFont="1" applyFill="1" applyBorder="1" applyAlignment="1">
      <alignment horizontal="left" vertical="center" wrapText="1"/>
    </xf>
    <xf numFmtId="0" fontId="13" fillId="0" borderId="1" xfId="0" applyFont="1" applyFill="1" applyBorder="1" applyAlignment="1">
      <alignment horizontal="left" vertical="center"/>
    </xf>
    <xf numFmtId="9" fontId="19" fillId="11" borderId="7" xfId="2" applyNumberFormat="1" applyFont="1" applyFill="1" applyBorder="1" applyAlignment="1">
      <alignment horizontal="left" vertical="center" wrapText="1"/>
    </xf>
    <xf numFmtId="3" fontId="14" fillId="0" borderId="6" xfId="0" applyNumberFormat="1" applyFont="1" applyFill="1" applyBorder="1" applyAlignment="1">
      <alignment horizontal="center" vertical="center" wrapText="1"/>
    </xf>
    <xf numFmtId="3" fontId="14" fillId="0" borderId="6" xfId="0" applyNumberFormat="1" applyFont="1" applyFill="1" applyBorder="1" applyAlignment="1">
      <alignment horizontal="center" vertical="center"/>
    </xf>
    <xf numFmtId="166" fontId="14" fillId="0" borderId="1" xfId="1" applyNumberFormat="1" applyFont="1" applyFill="1" applyBorder="1" applyAlignment="1">
      <alignment horizontal="center" vertical="center"/>
    </xf>
    <xf numFmtId="0" fontId="23" fillId="2" borderId="1" xfId="0" applyFont="1" applyFill="1" applyBorder="1" applyAlignment="1">
      <alignment horizontal="center" vertical="center" wrapText="1"/>
    </xf>
    <xf numFmtId="0" fontId="23" fillId="4" borderId="1" xfId="0" applyFont="1" applyFill="1" applyBorder="1" applyAlignment="1">
      <alignment horizontal="center" vertical="center"/>
    </xf>
    <xf numFmtId="0" fontId="23" fillId="2" borderId="1" xfId="0" applyFont="1" applyFill="1" applyBorder="1" applyAlignment="1">
      <alignment horizontal="center" vertical="center"/>
    </xf>
    <xf numFmtId="0" fontId="24" fillId="11" borderId="1" xfId="0" applyFont="1" applyFill="1" applyBorder="1" applyAlignment="1">
      <alignment horizontal="center" vertical="center"/>
    </xf>
    <xf numFmtId="3" fontId="24" fillId="11" borderId="1" xfId="0" applyNumberFormat="1" applyFont="1" applyFill="1" applyBorder="1" applyAlignment="1">
      <alignment horizontal="center" vertical="center" wrapText="1"/>
    </xf>
    <xf numFmtId="3" fontId="24" fillId="11" borderId="1" xfId="0" applyNumberFormat="1" applyFont="1" applyFill="1" applyBorder="1" applyAlignment="1">
      <alignment horizontal="center" vertical="center"/>
    </xf>
    <xf numFmtId="164" fontId="24" fillId="11" borderId="6" xfId="0" applyNumberFormat="1" applyFont="1" applyFill="1" applyBorder="1" applyAlignment="1">
      <alignment horizontal="center" vertical="center" wrapText="1"/>
    </xf>
    <xf numFmtId="3" fontId="19" fillId="0" borderId="1" xfId="0" applyNumberFormat="1" applyFont="1" applyFill="1" applyBorder="1" applyAlignment="1">
      <alignment horizontal="center" vertical="center"/>
    </xf>
    <xf numFmtId="0" fontId="19" fillId="0" borderId="1" xfId="0" applyFont="1" applyFill="1" applyBorder="1" applyAlignment="1">
      <alignment horizontal="center" vertical="center"/>
    </xf>
    <xf numFmtId="9" fontId="19" fillId="11" borderId="5" xfId="2" applyNumberFormat="1" applyFont="1" applyFill="1" applyBorder="1" applyAlignment="1">
      <alignment horizontal="left" vertical="center" wrapText="1"/>
    </xf>
    <xf numFmtId="0" fontId="14" fillId="0" borderId="1" xfId="0" applyFont="1" applyFill="1" applyBorder="1" applyAlignment="1">
      <alignment horizontal="center" vertical="center"/>
    </xf>
    <xf numFmtId="9" fontId="14" fillId="11" borderId="5" xfId="2" applyNumberFormat="1"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9" borderId="1" xfId="0" applyFont="1" applyFill="1" applyBorder="1" applyAlignment="1">
      <alignment horizontal="center" vertical="center"/>
    </xf>
    <xf numFmtId="0" fontId="14" fillId="0" borderId="1" xfId="0" applyFont="1" applyFill="1" applyBorder="1" applyAlignment="1">
      <alignment vertical="center" wrapText="1"/>
    </xf>
    <xf numFmtId="0" fontId="7" fillId="0" borderId="1" xfId="0" applyFont="1" applyBorder="1"/>
    <xf numFmtId="164" fontId="14" fillId="0" borderId="6" xfId="0" applyNumberFormat="1" applyFont="1" applyFill="1" applyBorder="1" applyAlignment="1">
      <alignment horizontal="center" vertical="center" wrapText="1"/>
    </xf>
    <xf numFmtId="9" fontId="19" fillId="11" borderId="1" xfId="2" applyNumberFormat="1" applyFont="1" applyFill="1" applyBorder="1" applyAlignment="1">
      <alignment horizontal="left" vertical="center" wrapText="1"/>
    </xf>
    <xf numFmtId="0" fontId="25" fillId="11" borderId="4" xfId="0" applyFont="1" applyFill="1" applyBorder="1" applyAlignment="1">
      <alignment horizontal="left" vertical="center" wrapText="1"/>
    </xf>
    <xf numFmtId="0" fontId="23" fillId="2" borderId="4" xfId="0" applyFont="1" applyFill="1" applyBorder="1" applyAlignment="1">
      <alignment horizontal="center" vertical="center"/>
    </xf>
    <xf numFmtId="0" fontId="13" fillId="5" borderId="3" xfId="0" applyFont="1" applyFill="1" applyBorder="1" applyAlignment="1">
      <alignment vertical="center"/>
    </xf>
    <xf numFmtId="0" fontId="13" fillId="5" borderId="4" xfId="0" applyFont="1" applyFill="1" applyBorder="1" applyAlignment="1">
      <alignment vertical="center"/>
    </xf>
    <xf numFmtId="0" fontId="13" fillId="3" borderId="3" xfId="0" applyFont="1" applyFill="1" applyBorder="1" applyAlignment="1">
      <alignment vertical="center"/>
    </xf>
    <xf numFmtId="0" fontId="13" fillId="3" borderId="3" xfId="0" applyFont="1" applyFill="1" applyBorder="1" applyAlignment="1">
      <alignment vertical="center" wrapText="1"/>
    </xf>
    <xf numFmtId="0" fontId="13" fillId="18" borderId="3" xfId="0" applyFont="1" applyFill="1" applyBorder="1" applyAlignment="1">
      <alignment vertical="center" wrapText="1"/>
    </xf>
    <xf numFmtId="164" fontId="7" fillId="0" borderId="0" xfId="0" applyNumberFormat="1" applyFont="1" applyAlignment="1">
      <alignment vertical="center"/>
    </xf>
    <xf numFmtId="3" fontId="7" fillId="0" borderId="0" xfId="0" applyNumberFormat="1" applyFont="1"/>
    <xf numFmtId="3" fontId="7" fillId="0" borderId="0" xfId="0" applyNumberFormat="1" applyFont="1" applyAlignment="1">
      <alignment vertical="center"/>
    </xf>
    <xf numFmtId="0" fontId="14" fillId="0" borderId="1" xfId="0" applyFont="1" applyFill="1" applyBorder="1" applyAlignment="1">
      <alignment horizontal="center" vertical="center"/>
    </xf>
    <xf numFmtId="0" fontId="14" fillId="0" borderId="5" xfId="0" applyFont="1" applyFill="1" applyBorder="1" applyAlignment="1">
      <alignment horizontal="center" vertical="center"/>
    </xf>
    <xf numFmtId="9" fontId="28" fillId="15" borderId="5" xfId="2" applyNumberFormat="1" applyFont="1" applyFill="1" applyBorder="1" applyAlignment="1">
      <alignment horizontal="center" vertical="center" wrapText="1"/>
    </xf>
    <xf numFmtId="9" fontId="28" fillId="15" borderId="1" xfId="2" applyNumberFormat="1" applyFont="1" applyFill="1" applyBorder="1" applyAlignment="1">
      <alignment horizontal="left" vertical="center" wrapText="1"/>
    </xf>
    <xf numFmtId="0" fontId="28" fillId="15" borderId="1" xfId="0" applyFont="1" applyFill="1" applyBorder="1" applyAlignment="1">
      <alignment horizontal="center" vertical="center"/>
    </xf>
    <xf numFmtId="9" fontId="28" fillId="15" borderId="1" xfId="2" applyNumberFormat="1" applyFont="1" applyFill="1" applyBorder="1" applyAlignment="1">
      <alignment horizontal="center" vertical="center" wrapText="1"/>
    </xf>
    <xf numFmtId="3" fontId="28" fillId="15" borderId="6" xfId="0" applyNumberFormat="1" applyFont="1" applyFill="1" applyBorder="1" applyAlignment="1">
      <alignment horizontal="center" vertical="center" wrapText="1"/>
    </xf>
    <xf numFmtId="0" fontId="28" fillId="15" borderId="6" xfId="0" applyFont="1" applyFill="1" applyBorder="1" applyAlignment="1">
      <alignment horizontal="center" vertical="center"/>
    </xf>
    <xf numFmtId="3" fontId="28" fillId="15" borderId="1" xfId="0" applyNumberFormat="1" applyFont="1" applyFill="1" applyBorder="1" applyAlignment="1">
      <alignment horizontal="center" vertical="center" wrapText="1"/>
    </xf>
    <xf numFmtId="0" fontId="14" fillId="10" borderId="1" xfId="0" applyFont="1" applyFill="1" applyBorder="1" applyAlignment="1">
      <alignment horizontal="center" vertical="center" wrapText="1"/>
    </xf>
    <xf numFmtId="0" fontId="28" fillId="15" borderId="5" xfId="0" applyFont="1" applyFill="1" applyBorder="1" applyAlignment="1">
      <alignment vertical="center"/>
    </xf>
    <xf numFmtId="0" fontId="14" fillId="11" borderId="5" xfId="0" applyFont="1" applyFill="1" applyBorder="1" applyAlignment="1">
      <alignment vertical="center" wrapText="1"/>
    </xf>
    <xf numFmtId="0" fontId="28" fillId="15" borderId="6" xfId="0" applyFont="1" applyFill="1" applyBorder="1" applyAlignment="1">
      <alignment vertical="center"/>
    </xf>
    <xf numFmtId="0" fontId="14" fillId="11" borderId="5" xfId="0" applyFont="1" applyFill="1" applyBorder="1" applyAlignment="1">
      <alignment vertical="center"/>
    </xf>
    <xf numFmtId="3" fontId="19" fillId="0" borderId="5" xfId="0" applyNumberFormat="1" applyFont="1" applyFill="1" applyBorder="1" applyAlignment="1">
      <alignment horizontal="center" vertical="center"/>
    </xf>
    <xf numFmtId="0" fontId="19" fillId="0" borderId="5" xfId="0" applyFont="1" applyFill="1" applyBorder="1" applyAlignment="1">
      <alignment horizontal="center" vertical="center"/>
    </xf>
    <xf numFmtId="3" fontId="14" fillId="0" borderId="5" xfId="0" applyNumberFormat="1" applyFont="1" applyFill="1" applyBorder="1" applyAlignment="1">
      <alignment horizontal="center" vertical="center"/>
    </xf>
    <xf numFmtId="0" fontId="13" fillId="2" borderId="6" xfId="0" applyFont="1" applyFill="1" applyBorder="1" applyAlignment="1">
      <alignment horizontal="center" vertical="center" wrapText="1"/>
    </xf>
    <xf numFmtId="0" fontId="13" fillId="4" borderId="6" xfId="0" applyFont="1" applyFill="1" applyBorder="1" applyAlignment="1">
      <alignment horizontal="center" vertical="center"/>
    </xf>
    <xf numFmtId="0" fontId="14" fillId="11" borderId="16" xfId="0" applyFont="1" applyFill="1" applyBorder="1" applyAlignment="1">
      <alignment vertical="center" wrapText="1"/>
    </xf>
    <xf numFmtId="0" fontId="26" fillId="0" borderId="16" xfId="0" applyFont="1" applyFill="1" applyBorder="1"/>
    <xf numFmtId="0" fontId="28" fillId="15" borderId="17" xfId="0" applyFont="1" applyFill="1" applyBorder="1" applyAlignment="1">
      <alignment horizontal="center" vertical="center"/>
    </xf>
    <xf numFmtId="0" fontId="7" fillId="0" borderId="18" xfId="0" applyFont="1" applyBorder="1"/>
    <xf numFmtId="3" fontId="28" fillId="15" borderId="19" xfId="0" applyNumberFormat="1" applyFont="1" applyFill="1" applyBorder="1" applyAlignment="1">
      <alignment horizontal="center" vertical="center"/>
    </xf>
    <xf numFmtId="0" fontId="28" fillId="15" borderId="22" xfId="0" applyFont="1" applyFill="1" applyBorder="1" applyAlignment="1">
      <alignment horizontal="center" vertical="center"/>
    </xf>
    <xf numFmtId="0" fontId="28" fillId="15" borderId="19" xfId="0" applyFont="1" applyFill="1" applyBorder="1" applyAlignment="1">
      <alignment vertical="center"/>
    </xf>
    <xf numFmtId="0" fontId="7" fillId="0" borderId="23" xfId="0" applyFont="1" applyBorder="1"/>
    <xf numFmtId="3" fontId="28" fillId="15" borderId="2" xfId="0" applyNumberFormat="1" applyFont="1" applyFill="1" applyBorder="1" applyAlignment="1">
      <alignment horizontal="center" vertical="center"/>
    </xf>
    <xf numFmtId="3" fontId="28" fillId="15" borderId="24" xfId="0" applyNumberFormat="1" applyFont="1" applyFill="1" applyBorder="1" applyAlignment="1">
      <alignment horizontal="center" vertical="center"/>
    </xf>
    <xf numFmtId="9" fontId="28" fillId="15" borderId="6" xfId="2" applyNumberFormat="1" applyFont="1" applyFill="1" applyBorder="1" applyAlignment="1">
      <alignment horizontal="left" vertical="center" wrapText="1"/>
    </xf>
    <xf numFmtId="0" fontId="28" fillId="15" borderId="27" xfId="0" applyFont="1" applyFill="1" applyBorder="1" applyAlignment="1">
      <alignment horizontal="center" vertical="center" wrapText="1"/>
    </xf>
    <xf numFmtId="9" fontId="28" fillId="15" borderId="6" xfId="2" applyNumberFormat="1" applyFont="1" applyFill="1" applyBorder="1" applyAlignment="1">
      <alignment horizontal="center" vertical="center" wrapText="1"/>
    </xf>
    <xf numFmtId="0" fontId="13" fillId="2" borderId="17" xfId="0" applyFont="1" applyFill="1" applyBorder="1" applyAlignment="1">
      <alignment horizontal="center" vertical="center" wrapText="1"/>
    </xf>
    <xf numFmtId="9" fontId="28" fillId="15" borderId="16" xfId="2" applyNumberFormat="1" applyFont="1" applyFill="1" applyBorder="1" applyAlignment="1">
      <alignment horizontal="center" vertical="center" wrapText="1"/>
    </xf>
    <xf numFmtId="9" fontId="28" fillId="15" borderId="16" xfId="2" applyNumberFormat="1" applyFont="1" applyFill="1" applyBorder="1" applyAlignment="1">
      <alignment horizontal="left" vertical="center" wrapText="1"/>
    </xf>
    <xf numFmtId="0" fontId="28" fillId="15" borderId="5" xfId="0" applyFont="1" applyFill="1" applyBorder="1" applyAlignment="1">
      <alignment horizontal="center" vertical="center"/>
    </xf>
    <xf numFmtId="0" fontId="13" fillId="4" borderId="17" xfId="0" applyFont="1" applyFill="1" applyBorder="1" applyAlignment="1">
      <alignment horizontal="center" vertical="center"/>
    </xf>
    <xf numFmtId="0" fontId="28" fillId="15" borderId="16" xfId="0" applyFont="1" applyFill="1" applyBorder="1" applyAlignment="1">
      <alignment horizontal="center" vertical="center"/>
    </xf>
    <xf numFmtId="3" fontId="28" fillId="15" borderId="15" xfId="0" applyNumberFormat="1" applyFont="1" applyFill="1" applyBorder="1" applyAlignment="1">
      <alignment horizontal="center" vertical="center"/>
    </xf>
    <xf numFmtId="0" fontId="13" fillId="2" borderId="17" xfId="0" applyFont="1" applyFill="1" applyBorder="1" applyAlignment="1">
      <alignment horizontal="center" vertical="center"/>
    </xf>
    <xf numFmtId="0" fontId="28" fillId="15" borderId="14" xfId="0" applyFont="1" applyFill="1" applyBorder="1" applyAlignment="1">
      <alignment horizontal="center" vertical="center"/>
    </xf>
    <xf numFmtId="0" fontId="14" fillId="0" borderId="16" xfId="0" applyFont="1" applyFill="1" applyBorder="1" applyAlignment="1">
      <alignment horizontal="center" vertical="center"/>
    </xf>
    <xf numFmtId="0" fontId="28" fillId="15" borderId="30" xfId="0" applyFont="1" applyFill="1" applyBorder="1" applyAlignment="1">
      <alignment horizontal="center" vertical="center" wrapText="1"/>
    </xf>
    <xf numFmtId="0" fontId="28" fillId="15" borderId="16" xfId="0" applyFont="1" applyFill="1" applyBorder="1" applyAlignment="1">
      <alignment vertical="center" wrapText="1"/>
    </xf>
    <xf numFmtId="0" fontId="28" fillId="15" borderId="17" xfId="0" applyFont="1" applyFill="1" applyBorder="1" applyAlignment="1">
      <alignment vertical="center" wrapText="1"/>
    </xf>
    <xf numFmtId="9" fontId="28" fillId="15" borderId="17" xfId="2" applyNumberFormat="1" applyFont="1" applyFill="1" applyBorder="1" applyAlignment="1">
      <alignment horizontal="center" vertical="center" wrapText="1"/>
    </xf>
    <xf numFmtId="3" fontId="14" fillId="0" borderId="16" xfId="0" applyNumberFormat="1" applyFont="1" applyFill="1" applyBorder="1" applyAlignment="1">
      <alignment horizontal="center" vertical="center"/>
    </xf>
    <xf numFmtId="164" fontId="14" fillId="0" borderId="7" xfId="0" applyNumberFormat="1" applyFont="1" applyFill="1" applyBorder="1" applyAlignment="1">
      <alignment horizontal="center" vertical="center" wrapText="1"/>
    </xf>
    <xf numFmtId="164" fontId="28" fillId="15" borderId="19" xfId="0" applyNumberFormat="1" applyFont="1" applyFill="1" applyBorder="1" applyAlignment="1">
      <alignment horizontal="center" vertical="center" wrapText="1"/>
    </xf>
    <xf numFmtId="164" fontId="28" fillId="15" borderId="24" xfId="0" applyNumberFormat="1" applyFont="1" applyFill="1" applyBorder="1" applyAlignment="1">
      <alignment horizontal="center" vertical="center" wrapText="1"/>
    </xf>
    <xf numFmtId="164" fontId="28" fillId="15" borderId="31" xfId="0" applyNumberFormat="1" applyFont="1" applyFill="1" applyBorder="1" applyAlignment="1">
      <alignment horizontal="center" vertical="center" wrapText="1"/>
    </xf>
    <xf numFmtId="0" fontId="7" fillId="0" borderId="0" xfId="0" applyFont="1" applyBorder="1"/>
    <xf numFmtId="0" fontId="28" fillId="15" borderId="24" xfId="0" applyFont="1" applyFill="1" applyBorder="1" applyAlignment="1">
      <alignment horizontal="center" vertical="center"/>
    </xf>
    <xf numFmtId="0" fontId="28" fillId="15" borderId="1" xfId="0" applyFont="1" applyFill="1" applyBorder="1" applyAlignment="1">
      <alignment vertical="center"/>
    </xf>
    <xf numFmtId="3" fontId="28" fillId="15" borderId="5" xfId="0" applyNumberFormat="1" applyFont="1" applyFill="1" applyBorder="1" applyAlignment="1">
      <alignment horizontal="center" vertical="center"/>
    </xf>
    <xf numFmtId="3" fontId="28" fillId="15" borderId="7" xfId="0" applyNumberFormat="1" applyFont="1" applyFill="1" applyBorder="1" applyAlignment="1">
      <alignment horizontal="center" vertical="center"/>
    </xf>
    <xf numFmtId="0" fontId="28" fillId="15" borderId="5" xfId="0" applyFont="1" applyFill="1" applyBorder="1" applyAlignment="1">
      <alignment horizontal="center" vertical="center" wrapText="1"/>
    </xf>
    <xf numFmtId="164" fontId="14" fillId="0" borderId="6" xfId="0" applyNumberFormat="1" applyFont="1" applyFill="1" applyBorder="1" applyAlignment="1">
      <alignment horizontal="center" vertical="center" wrapText="1"/>
    </xf>
    <xf numFmtId="0" fontId="14" fillId="10" borderId="16" xfId="0" applyFont="1" applyFill="1" applyBorder="1" applyAlignment="1">
      <alignment horizontal="center" vertical="center" wrapText="1"/>
    </xf>
    <xf numFmtId="0" fontId="14" fillId="0" borderId="6" xfId="0" applyFont="1" applyFill="1" applyBorder="1" applyAlignment="1">
      <alignment horizontal="center" vertical="center"/>
    </xf>
    <xf numFmtId="9" fontId="19" fillId="11" borderId="5" xfId="2" applyNumberFormat="1" applyFont="1" applyFill="1" applyBorder="1" applyAlignment="1">
      <alignment horizontal="left" vertical="center" wrapText="1"/>
    </xf>
    <xf numFmtId="0" fontId="14" fillId="0" borderId="1" xfId="0" applyFont="1" applyFill="1" applyBorder="1" applyAlignment="1">
      <alignment horizontal="center" vertical="center"/>
    </xf>
    <xf numFmtId="9" fontId="19" fillId="11" borderId="5" xfId="2" applyNumberFormat="1" applyFont="1" applyFill="1" applyBorder="1" applyAlignment="1">
      <alignment horizontal="left" vertical="center" wrapText="1"/>
    </xf>
    <xf numFmtId="9" fontId="15" fillId="11" borderId="16" xfId="2" applyNumberFormat="1" applyFont="1" applyFill="1" applyBorder="1" applyAlignment="1">
      <alignment horizontal="center" vertical="center" wrapText="1"/>
    </xf>
    <xf numFmtId="0" fontId="13" fillId="2" borderId="3" xfId="0" applyFont="1" applyFill="1" applyBorder="1" applyAlignment="1">
      <alignment horizontal="center" vertical="center"/>
    </xf>
    <xf numFmtId="3" fontId="28" fillId="15" borderId="31" xfId="0" applyNumberFormat="1" applyFont="1" applyFill="1" applyBorder="1" applyAlignment="1">
      <alignment horizontal="center" vertical="center"/>
    </xf>
    <xf numFmtId="3" fontId="28" fillId="15" borderId="33" xfId="0" applyNumberFormat="1" applyFont="1" applyFill="1" applyBorder="1" applyAlignment="1">
      <alignment horizontal="center" vertical="center"/>
    </xf>
    <xf numFmtId="3" fontId="28" fillId="15" borderId="34" xfId="0" applyNumberFormat="1" applyFont="1" applyFill="1" applyBorder="1" applyAlignment="1">
      <alignment horizontal="center" vertical="center"/>
    </xf>
    <xf numFmtId="0" fontId="23" fillId="11" borderId="1" xfId="0" applyFont="1" applyFill="1" applyBorder="1" applyAlignment="1">
      <alignment horizontal="center" vertical="center"/>
    </xf>
    <xf numFmtId="0" fontId="19" fillId="11" borderId="1" xfId="0" applyFont="1" applyFill="1" applyBorder="1" applyAlignment="1">
      <alignment vertical="center" wrapText="1"/>
    </xf>
    <xf numFmtId="9" fontId="31" fillId="11" borderId="1" xfId="2" applyNumberFormat="1"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5" xfId="0" applyFont="1" applyFill="1" applyBorder="1" applyAlignment="1">
      <alignment horizontal="center" vertical="center"/>
    </xf>
    <xf numFmtId="9" fontId="27" fillId="11" borderId="5" xfId="2" applyNumberFormat="1" applyFont="1" applyFill="1" applyBorder="1" applyAlignment="1">
      <alignment horizontal="left" vertical="center" wrapText="1"/>
    </xf>
    <xf numFmtId="0" fontId="7" fillId="21" borderId="1" xfId="0" applyFont="1" applyFill="1" applyBorder="1" applyAlignment="1">
      <alignment horizontal="center" vertical="center"/>
    </xf>
    <xf numFmtId="3" fontId="0" fillId="0" borderId="1" xfId="0" applyNumberFormat="1" applyFill="1" applyBorder="1" applyAlignment="1">
      <alignment horizontal="center" vertical="center"/>
    </xf>
    <xf numFmtId="0" fontId="7" fillId="22" borderId="1" xfId="0" applyFont="1" applyFill="1" applyBorder="1" applyAlignment="1">
      <alignment horizontal="center" vertical="center"/>
    </xf>
    <xf numFmtId="3" fontId="6" fillId="0" borderId="1" xfId="0" applyNumberFormat="1" applyFont="1" applyFill="1" applyBorder="1" applyAlignment="1">
      <alignment horizontal="center" vertical="center"/>
    </xf>
    <xf numFmtId="164" fontId="0" fillId="0" borderId="1" xfId="0" applyNumberFormat="1" applyFill="1" applyBorder="1" applyAlignment="1">
      <alignment horizontal="center" vertical="center"/>
    </xf>
    <xf numFmtId="164" fontId="0" fillId="0" borderId="0" xfId="0" applyNumberFormat="1" applyFill="1" applyBorder="1" applyAlignment="1">
      <alignment horizontal="center" vertical="center"/>
    </xf>
    <xf numFmtId="164" fontId="7" fillId="0" borderId="0" xfId="0" applyNumberFormat="1" applyFont="1"/>
    <xf numFmtId="164" fontId="23" fillId="2" borderId="4" xfId="0" applyNumberFormat="1" applyFont="1" applyFill="1" applyBorder="1" applyAlignment="1">
      <alignment vertical="center"/>
    </xf>
    <xf numFmtId="0" fontId="6" fillId="19" borderId="35" xfId="0" applyFont="1" applyFill="1" applyBorder="1" applyAlignment="1">
      <alignment horizontal="center" vertical="center"/>
    </xf>
    <xf numFmtId="164" fontId="6" fillId="19" borderId="35" xfId="0" applyNumberFormat="1" applyFont="1" applyFill="1" applyBorder="1" applyAlignment="1">
      <alignment vertical="center"/>
    </xf>
    <xf numFmtId="164" fontId="6" fillId="19" borderId="13" xfId="0" applyNumberFormat="1" applyFont="1" applyFill="1" applyBorder="1" applyAlignment="1">
      <alignment vertical="center"/>
    </xf>
    <xf numFmtId="3" fontId="0" fillId="0" borderId="2" xfId="0" applyNumberFormat="1" applyFill="1" applyBorder="1" applyAlignment="1">
      <alignment horizontal="center" vertical="center"/>
    </xf>
    <xf numFmtId="3" fontId="0" fillId="0" borderId="2" xfId="0" applyNumberFormat="1" applyBorder="1" applyAlignment="1">
      <alignment horizontal="center" vertical="center"/>
    </xf>
    <xf numFmtId="164" fontId="0" fillId="0" borderId="2" xfId="0" applyNumberFormat="1" applyBorder="1" applyAlignment="1">
      <alignment horizontal="center" vertical="center"/>
    </xf>
    <xf numFmtId="0" fontId="7" fillId="0" borderId="31" xfId="0" applyFont="1" applyFill="1" applyBorder="1" applyAlignment="1">
      <alignment horizontal="center" vertical="center" wrapText="1"/>
    </xf>
    <xf numFmtId="0" fontId="19" fillId="11" borderId="1" xfId="0" applyFont="1" applyFill="1" applyBorder="1" applyAlignment="1">
      <alignment horizontal="left" vertical="center" wrapText="1"/>
    </xf>
    <xf numFmtId="9" fontId="19" fillId="11" borderId="5" xfId="2" applyNumberFormat="1" applyFont="1" applyFill="1" applyBorder="1" applyAlignment="1">
      <alignment horizontal="left" vertical="center" wrapText="1"/>
    </xf>
    <xf numFmtId="9" fontId="19" fillId="11" borderId="6" xfId="2" applyNumberFormat="1" applyFont="1" applyFill="1" applyBorder="1" applyAlignment="1">
      <alignment horizontal="left" vertical="center" wrapText="1"/>
    </xf>
    <xf numFmtId="0" fontId="7" fillId="20" borderId="1" xfId="0" applyFont="1" applyFill="1" applyBorder="1" applyAlignment="1">
      <alignment horizontal="center" vertical="center"/>
    </xf>
    <xf numFmtId="0" fontId="0" fillId="20" borderId="1" xfId="0" applyFill="1" applyBorder="1" applyAlignment="1">
      <alignment horizontal="center" vertical="center"/>
    </xf>
    <xf numFmtId="3" fontId="0" fillId="0" borderId="31" xfId="0" applyNumberFormat="1" applyFill="1" applyBorder="1" applyAlignment="1">
      <alignment horizontal="center"/>
    </xf>
    <xf numFmtId="0" fontId="0" fillId="0" borderId="31" xfId="0" applyFill="1" applyBorder="1" applyAlignment="1">
      <alignment horizontal="center"/>
    </xf>
    <xf numFmtId="0" fontId="28" fillId="15" borderId="25" xfId="0" applyFont="1" applyFill="1" applyBorder="1" applyAlignment="1">
      <alignment horizontal="center" vertical="center" wrapText="1"/>
    </xf>
    <xf numFmtId="0" fontId="28" fillId="15" borderId="26" xfId="0" applyFont="1" applyFill="1" applyBorder="1" applyAlignment="1">
      <alignment horizontal="center" vertical="center" wrapText="1"/>
    </xf>
    <xf numFmtId="0" fontId="28" fillId="15" borderId="27" xfId="0" applyFont="1" applyFill="1" applyBorder="1" applyAlignment="1">
      <alignment horizontal="center" vertical="center" wrapText="1"/>
    </xf>
    <xf numFmtId="0" fontId="28" fillId="15" borderId="29"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9" borderId="2" xfId="0" applyFont="1" applyFill="1" applyBorder="1" applyAlignment="1">
      <alignment horizontal="left" vertical="center" wrapText="1"/>
    </xf>
    <xf numFmtId="0" fontId="14" fillId="9" borderId="4" xfId="0" applyFont="1" applyFill="1" applyBorder="1" applyAlignment="1">
      <alignment horizontal="left" vertical="center" wrapText="1"/>
    </xf>
    <xf numFmtId="0" fontId="19" fillId="9" borderId="2" xfId="0" applyFont="1" applyFill="1" applyBorder="1" applyAlignment="1">
      <alignment horizontal="left" vertical="center" wrapText="1"/>
    </xf>
    <xf numFmtId="0" fontId="14" fillId="0" borderId="20" xfId="0" applyFont="1" applyFill="1" applyBorder="1" applyAlignment="1">
      <alignment horizontal="left" vertical="center" wrapText="1"/>
    </xf>
    <xf numFmtId="0" fontId="14" fillId="0" borderId="21" xfId="0" applyFont="1" applyFill="1" applyBorder="1" applyAlignment="1">
      <alignment horizontal="left" vertical="center" wrapText="1"/>
    </xf>
    <xf numFmtId="0" fontId="15" fillId="13" borderId="5" xfId="2" applyFont="1" applyBorder="1" applyAlignment="1">
      <alignment horizontal="center" vertical="center" wrapText="1"/>
    </xf>
    <xf numFmtId="0" fontId="15" fillId="13" borderId="6" xfId="2" applyFont="1" applyBorder="1" applyAlignment="1">
      <alignment horizontal="center" vertical="center" wrapText="1"/>
    </xf>
    <xf numFmtId="0" fontId="14" fillId="0" borderId="5"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2" xfId="0" applyFont="1" applyBorder="1" applyAlignment="1">
      <alignment horizontal="left" vertical="center"/>
    </xf>
    <xf numFmtId="0" fontId="14" fillId="0" borderId="4" xfId="0" applyFont="1" applyBorder="1" applyAlignment="1">
      <alignment horizontal="left" vertical="center"/>
    </xf>
    <xf numFmtId="0" fontId="19" fillId="0" borderId="2"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28" fillId="15" borderId="12" xfId="0" applyFont="1" applyFill="1" applyBorder="1" applyAlignment="1">
      <alignment horizontal="left" vertical="center" wrapText="1"/>
    </xf>
    <xf numFmtId="0" fontId="28" fillId="15" borderId="13" xfId="0" applyFont="1" applyFill="1" applyBorder="1" applyAlignment="1">
      <alignment horizontal="left" vertical="center" wrapText="1"/>
    </xf>
    <xf numFmtId="0" fontId="14" fillId="0" borderId="1" xfId="0" applyFont="1" applyFill="1" applyBorder="1" applyAlignment="1">
      <alignment horizontal="center" vertical="center"/>
    </xf>
    <xf numFmtId="0" fontId="13" fillId="6" borderId="1" xfId="0" applyFont="1" applyFill="1" applyBorder="1" applyAlignment="1">
      <alignment horizontal="left" vertical="center"/>
    </xf>
    <xf numFmtId="0" fontId="13" fillId="2" borderId="1" xfId="0" applyFont="1" applyFill="1" applyBorder="1" applyAlignment="1">
      <alignment horizontal="center" vertical="center"/>
    </xf>
    <xf numFmtId="0" fontId="14" fillId="9" borderId="12" xfId="0" applyFont="1" applyFill="1" applyBorder="1" applyAlignment="1">
      <alignment horizontal="left" vertical="center" wrapText="1"/>
    </xf>
    <xf numFmtId="0" fontId="14" fillId="9" borderId="13" xfId="0" applyFont="1" applyFill="1" applyBorder="1" applyAlignment="1">
      <alignment horizontal="left" vertical="center" wrapText="1"/>
    </xf>
    <xf numFmtId="0" fontId="28" fillId="15" borderId="2" xfId="0" applyFont="1" applyFill="1" applyBorder="1" applyAlignment="1">
      <alignment horizontal="left" vertical="center" wrapText="1"/>
    </xf>
    <xf numFmtId="0" fontId="28" fillId="15" borderId="4" xfId="0" applyFont="1" applyFill="1" applyBorder="1" applyAlignment="1">
      <alignment horizontal="left" vertical="center" wrapText="1"/>
    </xf>
    <xf numFmtId="0" fontId="20" fillId="9"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3" fillId="5" borderId="1" xfId="0" applyFont="1" applyFill="1" applyBorder="1" applyAlignment="1">
      <alignment vertical="center"/>
    </xf>
    <xf numFmtId="0" fontId="13" fillId="3" borderId="1" xfId="0" applyFont="1" applyFill="1" applyBorder="1" applyAlignment="1">
      <alignment horizontal="left" vertical="center"/>
    </xf>
    <xf numFmtId="0" fontId="14" fillId="9" borderId="20" xfId="0" applyFont="1" applyFill="1" applyBorder="1" applyAlignment="1">
      <alignment horizontal="left" vertical="center" wrapText="1"/>
    </xf>
    <xf numFmtId="0" fontId="14" fillId="9" borderId="21" xfId="0" applyFont="1" applyFill="1" applyBorder="1" applyAlignment="1">
      <alignment horizontal="left" vertical="center" wrapText="1"/>
    </xf>
    <xf numFmtId="0" fontId="13" fillId="18" borderId="1" xfId="0" applyFont="1" applyFill="1" applyBorder="1" applyAlignment="1">
      <alignment horizontal="left" vertical="center" wrapText="1"/>
    </xf>
    <xf numFmtId="0" fontId="13" fillId="5" borderId="1" xfId="0" applyFont="1" applyFill="1" applyBorder="1" applyAlignment="1">
      <alignment horizontal="left" vertical="center"/>
    </xf>
    <xf numFmtId="0" fontId="19" fillId="9" borderId="4" xfId="0" applyFont="1" applyFill="1" applyBorder="1" applyAlignment="1">
      <alignment horizontal="left" vertical="center" wrapText="1"/>
    </xf>
    <xf numFmtId="0" fontId="22" fillId="9" borderId="2" xfId="0" applyFont="1" applyFill="1" applyBorder="1" applyAlignment="1">
      <alignment horizontal="left" vertical="center" wrapText="1"/>
    </xf>
    <xf numFmtId="0" fontId="22" fillId="9" borderId="4" xfId="0" applyFont="1" applyFill="1" applyBorder="1" applyAlignment="1">
      <alignment horizontal="left" vertical="center" wrapText="1"/>
    </xf>
    <xf numFmtId="0" fontId="13" fillId="3" borderId="1" xfId="0" applyFont="1" applyFill="1" applyBorder="1" applyAlignment="1">
      <alignment vertical="center" wrapText="1"/>
    </xf>
    <xf numFmtId="0" fontId="14" fillId="0" borderId="2" xfId="0" applyFont="1" applyFill="1" applyBorder="1" applyAlignment="1">
      <alignment horizontal="left" vertical="center"/>
    </xf>
    <xf numFmtId="0" fontId="14" fillId="0" borderId="4" xfId="0" applyFont="1" applyFill="1" applyBorder="1" applyAlignment="1">
      <alignment horizontal="left" vertical="center"/>
    </xf>
    <xf numFmtId="0" fontId="28" fillId="15" borderId="18" xfId="0" applyFont="1" applyFill="1" applyBorder="1" applyAlignment="1">
      <alignment horizontal="center" vertical="center" wrapText="1"/>
    </xf>
    <xf numFmtId="0" fontId="14" fillId="9" borderId="5" xfId="0" applyFont="1" applyFill="1" applyBorder="1" applyAlignment="1">
      <alignment horizontal="center" vertical="center" wrapText="1"/>
    </xf>
    <xf numFmtId="0" fontId="14" fillId="9" borderId="7" xfId="0" applyFont="1" applyFill="1" applyBorder="1" applyAlignment="1">
      <alignment horizontal="center" vertical="center" wrapText="1"/>
    </xf>
    <xf numFmtId="0" fontId="28" fillId="15" borderId="19" xfId="0" applyFont="1" applyFill="1" applyBorder="1" applyAlignment="1">
      <alignment horizontal="left" vertical="center" wrapText="1"/>
    </xf>
    <xf numFmtId="0" fontId="28" fillId="15" borderId="28" xfId="0" applyFont="1" applyFill="1" applyBorder="1" applyAlignment="1">
      <alignment horizontal="left" vertical="center" wrapText="1"/>
    </xf>
    <xf numFmtId="0" fontId="6" fillId="6" borderId="1" xfId="0" applyFont="1" applyFill="1" applyBorder="1" applyAlignment="1">
      <alignment horizontal="left" vertical="center"/>
    </xf>
    <xf numFmtId="0" fontId="13" fillId="6" borderId="2" xfId="0" applyFont="1" applyFill="1" applyBorder="1" applyAlignment="1">
      <alignment horizontal="left" vertical="center"/>
    </xf>
    <xf numFmtId="0" fontId="13" fillId="6" borderId="3" xfId="0" applyFont="1" applyFill="1" applyBorder="1" applyAlignment="1">
      <alignment horizontal="left" vertical="center"/>
    </xf>
    <xf numFmtId="0" fontId="13" fillId="6" borderId="4" xfId="0" applyFont="1" applyFill="1" applyBorder="1" applyAlignment="1">
      <alignment horizontal="left" vertical="center"/>
    </xf>
    <xf numFmtId="3" fontId="14" fillId="0" borderId="2" xfId="0" applyNumberFormat="1" applyFont="1" applyFill="1" applyBorder="1" applyAlignment="1">
      <alignment horizontal="center" vertical="center" wrapText="1"/>
    </xf>
    <xf numFmtId="3" fontId="14" fillId="0" borderId="3" xfId="0" applyNumberFormat="1" applyFont="1" applyFill="1" applyBorder="1" applyAlignment="1">
      <alignment horizontal="center" vertical="center" wrapText="1"/>
    </xf>
    <xf numFmtId="3" fontId="14" fillId="0" borderId="4" xfId="0" applyNumberFormat="1" applyFont="1" applyFill="1" applyBorder="1" applyAlignment="1">
      <alignment horizontal="center" vertical="center" wrapText="1"/>
    </xf>
    <xf numFmtId="0" fontId="28" fillId="15" borderId="15" xfId="0" applyFont="1" applyFill="1" applyBorder="1" applyAlignment="1">
      <alignment horizontal="left" vertical="center" wrapText="1"/>
    </xf>
    <xf numFmtId="0" fontId="28" fillId="15" borderId="14" xfId="0" applyFont="1" applyFill="1" applyBorder="1" applyAlignment="1">
      <alignment horizontal="left" vertical="center" wrapText="1"/>
    </xf>
    <xf numFmtId="0" fontId="6" fillId="2" borderId="1"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28"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4" fillId="0" borderId="15"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25" fillId="11" borderId="2" xfId="0" applyFont="1" applyFill="1" applyBorder="1" applyAlignment="1">
      <alignment horizontal="left" vertical="center" wrapText="1"/>
    </xf>
    <xf numFmtId="0" fontId="25" fillId="11" borderId="4" xfId="0" applyFont="1" applyFill="1" applyBorder="1" applyAlignment="1">
      <alignment horizontal="left" vertical="center" wrapText="1"/>
    </xf>
    <xf numFmtId="0" fontId="24" fillId="11" borderId="5" xfId="0" applyFont="1" applyFill="1" applyBorder="1" applyAlignment="1">
      <alignment horizontal="center" vertical="center"/>
    </xf>
    <xf numFmtId="0" fontId="24" fillId="11" borderId="6"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4" xfId="0" applyFont="1" applyFill="1" applyBorder="1" applyAlignment="1">
      <alignment horizontal="center" vertical="center"/>
    </xf>
    <xf numFmtId="0" fontId="24" fillId="11" borderId="7" xfId="0" applyFont="1" applyFill="1" applyBorder="1" applyAlignment="1">
      <alignment horizontal="center" vertical="center"/>
    </xf>
    <xf numFmtId="0" fontId="7" fillId="10" borderId="8" xfId="0" applyFont="1" applyFill="1" applyBorder="1" applyAlignment="1">
      <alignment horizontal="center" vertical="center"/>
    </xf>
    <xf numFmtId="0" fontId="7" fillId="10" borderId="9" xfId="0" applyFont="1" applyFill="1" applyBorder="1" applyAlignment="1">
      <alignment horizontal="center" vertical="center"/>
    </xf>
    <xf numFmtId="0" fontId="14" fillId="0" borderId="1" xfId="0" applyFont="1" applyFill="1" applyBorder="1" applyAlignment="1">
      <alignment horizontal="left" vertical="center" wrapText="1"/>
    </xf>
    <xf numFmtId="0" fontId="14" fillId="9" borderId="6" xfId="0" applyFont="1" applyFill="1" applyBorder="1" applyAlignment="1">
      <alignment horizontal="center" vertical="center" wrapText="1"/>
    </xf>
    <xf numFmtId="0" fontId="7" fillId="9" borderId="8" xfId="0" applyFont="1" applyFill="1" applyBorder="1" applyAlignment="1">
      <alignment horizontal="center" vertical="center"/>
    </xf>
    <xf numFmtId="0" fontId="7" fillId="9" borderId="9"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13" fillId="2" borderId="3" xfId="0" applyFont="1" applyFill="1" applyBorder="1" applyAlignment="1">
      <alignment horizontal="center" vertical="center"/>
    </xf>
    <xf numFmtId="0" fontId="6" fillId="19" borderId="2" xfId="0" applyFont="1" applyFill="1" applyBorder="1" applyAlignment="1">
      <alignment horizontal="center" vertical="center"/>
    </xf>
    <xf numFmtId="0" fontId="6" fillId="19" borderId="3" xfId="0" applyFont="1" applyFill="1" applyBorder="1" applyAlignment="1">
      <alignment horizontal="center" vertical="center"/>
    </xf>
    <xf numFmtId="0" fontId="28" fillId="15" borderId="30" xfId="0" applyFont="1" applyFill="1" applyBorder="1" applyAlignment="1">
      <alignment horizontal="center" vertical="center" wrapText="1"/>
    </xf>
    <xf numFmtId="0" fontId="28" fillId="15" borderId="32" xfId="0" applyFont="1" applyFill="1" applyBorder="1" applyAlignment="1">
      <alignment horizontal="center" vertical="center" wrapText="1"/>
    </xf>
    <xf numFmtId="0" fontId="28" fillId="15" borderId="20" xfId="0" applyFont="1" applyFill="1" applyBorder="1" applyAlignment="1">
      <alignment horizontal="left" vertical="center" wrapText="1"/>
    </xf>
    <xf numFmtId="0" fontId="28" fillId="15" borderId="21" xfId="0" applyFont="1" applyFill="1" applyBorder="1" applyAlignment="1">
      <alignment horizontal="left" vertical="center" wrapText="1"/>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6" xfId="0" applyFont="1" applyFill="1" applyBorder="1" applyAlignment="1">
      <alignment horizontal="center" vertical="center"/>
    </xf>
    <xf numFmtId="0" fontId="13" fillId="3" borderId="1" xfId="0" applyFont="1" applyFill="1" applyBorder="1" applyAlignment="1">
      <alignment horizontal="left" vertical="center" wrapText="1"/>
    </xf>
    <xf numFmtId="0" fontId="0" fillId="0" borderId="0" xfId="0"/>
    <xf numFmtId="0" fontId="0" fillId="0" borderId="0" xfId="0" applyFill="1" applyBorder="1"/>
    <xf numFmtId="3" fontId="14" fillId="0" borderId="1" xfId="0" applyNumberFormat="1" applyFont="1" applyBorder="1" applyAlignment="1">
      <alignment horizontal="center" vertical="center"/>
    </xf>
    <xf numFmtId="0" fontId="7" fillId="20" borderId="0" xfId="0" applyFont="1" applyFill="1" applyBorder="1" applyAlignment="1">
      <alignment horizontal="center" vertical="center" wrapText="1"/>
    </xf>
    <xf numFmtId="0" fontId="7" fillId="20" borderId="35" xfId="0" applyFont="1" applyFill="1" applyBorder="1" applyAlignment="1">
      <alignment horizontal="center" vertical="center" wrapText="1"/>
    </xf>
    <xf numFmtId="0" fontId="7" fillId="20" borderId="0" xfId="0" applyFont="1" applyFill="1" applyBorder="1" applyAlignment="1">
      <alignment horizontal="center" vertical="center"/>
    </xf>
    <xf numFmtId="0" fontId="7" fillId="20" borderId="35" xfId="0" applyFont="1" applyFill="1" applyBorder="1" applyAlignment="1">
      <alignment horizontal="center" vertical="center"/>
    </xf>
  </cellXfs>
  <cellStyles count="5">
    <cellStyle name="Insatisfaisant" xfId="4" builtinId="27"/>
    <cellStyle name="Milliers" xfId="1" builtinId="3"/>
    <cellStyle name="Neutre" xfId="3" builtinId="28"/>
    <cellStyle name="Normal" xfId="0" builtinId="0"/>
    <cellStyle name="Satisfaisant" xfId="2" builtin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14</xdr:row>
      <xdr:rowOff>0</xdr:rowOff>
    </xdr:from>
    <xdr:to>
      <xdr:col>11</xdr:col>
      <xdr:colOff>304800</xdr:colOff>
      <xdr:row>14</xdr:row>
      <xdr:rowOff>304800</xdr:rowOff>
    </xdr:to>
    <xdr:sp macro="" textlink="">
      <xdr:nvSpPr>
        <xdr:cNvPr id="1029" name="AutoShape 5" descr="Résultat de recherche d'images pour &quot;logo aesn&quot;"/>
        <xdr:cNvSpPr>
          <a:spLocks noChangeAspect="1" noChangeArrowheads="1"/>
        </xdr:cNvSpPr>
      </xdr:nvSpPr>
      <xdr:spPr bwMode="auto">
        <a:xfrm>
          <a:off x="13144500" y="1304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17</xdr:col>
      <xdr:colOff>0</xdr:colOff>
      <xdr:row>14</xdr:row>
      <xdr:rowOff>0</xdr:rowOff>
    </xdr:from>
    <xdr:to>
      <xdr:col>17</xdr:col>
      <xdr:colOff>304800</xdr:colOff>
      <xdr:row>14</xdr:row>
      <xdr:rowOff>304800</xdr:rowOff>
    </xdr:to>
    <xdr:sp macro="" textlink="">
      <xdr:nvSpPr>
        <xdr:cNvPr id="1030" name="AutoShape 6" descr="Résultat de recherche d'images pour &quot;logo aesn&quot;"/>
        <xdr:cNvSpPr>
          <a:spLocks noChangeAspect="1" noChangeArrowheads="1"/>
        </xdr:cNvSpPr>
      </xdr:nvSpPr>
      <xdr:spPr bwMode="auto">
        <a:xfrm>
          <a:off x="21688425" y="1304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4</xdr:col>
      <xdr:colOff>746768</xdr:colOff>
      <xdr:row>25</xdr:row>
      <xdr:rowOff>171848</xdr:rowOff>
    </xdr:from>
    <xdr:to>
      <xdr:col>4</xdr:col>
      <xdr:colOff>1081713</xdr:colOff>
      <xdr:row>25</xdr:row>
      <xdr:rowOff>389074</xdr:rowOff>
    </xdr:to>
    <xdr:pic>
      <xdr:nvPicPr>
        <xdr:cNvPr id="16"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41601" y="14237098"/>
          <a:ext cx="334945" cy="217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742534</xdr:colOff>
      <xdr:row>26</xdr:row>
      <xdr:rowOff>143491</xdr:rowOff>
    </xdr:from>
    <xdr:to>
      <xdr:col>4</xdr:col>
      <xdr:colOff>1077479</xdr:colOff>
      <xdr:row>26</xdr:row>
      <xdr:rowOff>360717</xdr:rowOff>
    </xdr:to>
    <xdr:pic>
      <xdr:nvPicPr>
        <xdr:cNvPr id="17"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37367" y="14790824"/>
          <a:ext cx="334945" cy="217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727113</xdr:colOff>
      <xdr:row>27</xdr:row>
      <xdr:rowOff>171937</xdr:rowOff>
    </xdr:from>
    <xdr:to>
      <xdr:col>4</xdr:col>
      <xdr:colOff>1062058</xdr:colOff>
      <xdr:row>27</xdr:row>
      <xdr:rowOff>396979</xdr:rowOff>
    </xdr:to>
    <xdr:pic>
      <xdr:nvPicPr>
        <xdr:cNvPr id="18" name="Imag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421946" y="15295520"/>
          <a:ext cx="334945" cy="225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731719</xdr:colOff>
      <xdr:row>28</xdr:row>
      <xdr:rowOff>145142</xdr:rowOff>
    </xdr:from>
    <xdr:to>
      <xdr:col>4</xdr:col>
      <xdr:colOff>1066664</xdr:colOff>
      <xdr:row>28</xdr:row>
      <xdr:rowOff>362368</xdr:rowOff>
    </xdr:to>
    <xdr:pic>
      <xdr:nvPicPr>
        <xdr:cNvPr id="19"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26552" y="15787309"/>
          <a:ext cx="334945" cy="217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746047</xdr:colOff>
      <xdr:row>29</xdr:row>
      <xdr:rowOff>177938</xdr:rowOff>
    </xdr:from>
    <xdr:to>
      <xdr:col>4</xdr:col>
      <xdr:colOff>1080992</xdr:colOff>
      <xdr:row>29</xdr:row>
      <xdr:rowOff>395164</xdr:rowOff>
    </xdr:to>
    <xdr:pic>
      <xdr:nvPicPr>
        <xdr:cNvPr id="20"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40880" y="16317521"/>
          <a:ext cx="334945" cy="217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756374</xdr:colOff>
      <xdr:row>30</xdr:row>
      <xdr:rowOff>190614</xdr:rowOff>
    </xdr:from>
    <xdr:to>
      <xdr:col>4</xdr:col>
      <xdr:colOff>1091319</xdr:colOff>
      <xdr:row>30</xdr:row>
      <xdr:rowOff>407840</xdr:rowOff>
    </xdr:to>
    <xdr:pic>
      <xdr:nvPicPr>
        <xdr:cNvPr id="21"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51207" y="16880531"/>
          <a:ext cx="334945" cy="217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734605</xdr:colOff>
      <xdr:row>32</xdr:row>
      <xdr:rowOff>144025</xdr:rowOff>
    </xdr:from>
    <xdr:to>
      <xdr:col>4</xdr:col>
      <xdr:colOff>1069550</xdr:colOff>
      <xdr:row>32</xdr:row>
      <xdr:rowOff>361251</xdr:rowOff>
    </xdr:to>
    <xdr:pic>
      <xdr:nvPicPr>
        <xdr:cNvPr id="22"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29438" y="17924025"/>
          <a:ext cx="334945" cy="217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752514</xdr:colOff>
      <xdr:row>35</xdr:row>
      <xdr:rowOff>128537</xdr:rowOff>
    </xdr:from>
    <xdr:to>
      <xdr:col>4</xdr:col>
      <xdr:colOff>1087459</xdr:colOff>
      <xdr:row>35</xdr:row>
      <xdr:rowOff>345763</xdr:rowOff>
    </xdr:to>
    <xdr:pic>
      <xdr:nvPicPr>
        <xdr:cNvPr id="23"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47347" y="19167954"/>
          <a:ext cx="334945" cy="217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745559</xdr:colOff>
      <xdr:row>36</xdr:row>
      <xdr:rowOff>132166</xdr:rowOff>
    </xdr:from>
    <xdr:to>
      <xdr:col>4</xdr:col>
      <xdr:colOff>1080504</xdr:colOff>
      <xdr:row>36</xdr:row>
      <xdr:rowOff>349392</xdr:rowOff>
    </xdr:to>
    <xdr:pic>
      <xdr:nvPicPr>
        <xdr:cNvPr id="24"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40392" y="19626666"/>
          <a:ext cx="334945" cy="217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732605</xdr:colOff>
      <xdr:row>39</xdr:row>
      <xdr:rowOff>129793</xdr:rowOff>
    </xdr:from>
    <xdr:to>
      <xdr:col>4</xdr:col>
      <xdr:colOff>1067550</xdr:colOff>
      <xdr:row>39</xdr:row>
      <xdr:rowOff>347019</xdr:rowOff>
    </xdr:to>
    <xdr:pic>
      <xdr:nvPicPr>
        <xdr:cNvPr id="25"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27438" y="20851960"/>
          <a:ext cx="334945" cy="217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725766</xdr:colOff>
      <xdr:row>40</xdr:row>
      <xdr:rowOff>175290</xdr:rowOff>
    </xdr:from>
    <xdr:to>
      <xdr:col>4</xdr:col>
      <xdr:colOff>1060711</xdr:colOff>
      <xdr:row>40</xdr:row>
      <xdr:rowOff>392516</xdr:rowOff>
    </xdr:to>
    <xdr:pic>
      <xdr:nvPicPr>
        <xdr:cNvPr id="26"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20599" y="21320790"/>
          <a:ext cx="334945" cy="217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733744</xdr:colOff>
      <xdr:row>41</xdr:row>
      <xdr:rowOff>135283</xdr:rowOff>
    </xdr:from>
    <xdr:to>
      <xdr:col>4</xdr:col>
      <xdr:colOff>1068689</xdr:colOff>
      <xdr:row>41</xdr:row>
      <xdr:rowOff>352509</xdr:rowOff>
    </xdr:to>
    <xdr:pic>
      <xdr:nvPicPr>
        <xdr:cNvPr id="27"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28577" y="21778200"/>
          <a:ext cx="334945" cy="217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756655</xdr:colOff>
      <xdr:row>42</xdr:row>
      <xdr:rowOff>178082</xdr:rowOff>
    </xdr:from>
    <xdr:to>
      <xdr:col>4</xdr:col>
      <xdr:colOff>1091600</xdr:colOff>
      <xdr:row>42</xdr:row>
      <xdr:rowOff>394889</xdr:rowOff>
    </xdr:to>
    <xdr:pic>
      <xdr:nvPicPr>
        <xdr:cNvPr id="28"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51488" y="22265499"/>
          <a:ext cx="334945" cy="2168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730883</xdr:colOff>
      <xdr:row>43</xdr:row>
      <xdr:rowOff>244976</xdr:rowOff>
    </xdr:from>
    <xdr:to>
      <xdr:col>4</xdr:col>
      <xdr:colOff>1065828</xdr:colOff>
      <xdr:row>43</xdr:row>
      <xdr:rowOff>462202</xdr:rowOff>
    </xdr:to>
    <xdr:pic>
      <xdr:nvPicPr>
        <xdr:cNvPr id="29"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25716" y="22861559"/>
          <a:ext cx="334945" cy="217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745442</xdr:colOff>
      <xdr:row>44</xdr:row>
      <xdr:rowOff>173336</xdr:rowOff>
    </xdr:from>
    <xdr:to>
      <xdr:col>4</xdr:col>
      <xdr:colOff>1080387</xdr:colOff>
      <xdr:row>44</xdr:row>
      <xdr:rowOff>390562</xdr:rowOff>
    </xdr:to>
    <xdr:pic>
      <xdr:nvPicPr>
        <xdr:cNvPr id="30"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40275" y="23647169"/>
          <a:ext cx="334945" cy="217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730253</xdr:colOff>
      <xdr:row>45</xdr:row>
      <xdr:rowOff>141796</xdr:rowOff>
    </xdr:from>
    <xdr:to>
      <xdr:col>4</xdr:col>
      <xdr:colOff>1065198</xdr:colOff>
      <xdr:row>45</xdr:row>
      <xdr:rowOff>359022</xdr:rowOff>
    </xdr:to>
    <xdr:pic>
      <xdr:nvPicPr>
        <xdr:cNvPr id="31"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25086" y="24134213"/>
          <a:ext cx="334945" cy="217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723485</xdr:colOff>
      <xdr:row>84</xdr:row>
      <xdr:rowOff>160076</xdr:rowOff>
    </xdr:from>
    <xdr:to>
      <xdr:col>4</xdr:col>
      <xdr:colOff>1058430</xdr:colOff>
      <xdr:row>84</xdr:row>
      <xdr:rowOff>377302</xdr:rowOff>
    </xdr:to>
    <xdr:pic>
      <xdr:nvPicPr>
        <xdr:cNvPr id="32"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18318" y="51616243"/>
          <a:ext cx="334945" cy="217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752627</xdr:colOff>
      <xdr:row>87</xdr:row>
      <xdr:rowOff>165937</xdr:rowOff>
    </xdr:from>
    <xdr:to>
      <xdr:col>4</xdr:col>
      <xdr:colOff>1087572</xdr:colOff>
      <xdr:row>87</xdr:row>
      <xdr:rowOff>383163</xdr:rowOff>
    </xdr:to>
    <xdr:pic>
      <xdr:nvPicPr>
        <xdr:cNvPr id="33"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47460" y="53474187"/>
          <a:ext cx="334945" cy="217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775536</xdr:colOff>
      <xdr:row>88</xdr:row>
      <xdr:rowOff>259303</xdr:rowOff>
    </xdr:from>
    <xdr:to>
      <xdr:col>4</xdr:col>
      <xdr:colOff>1110481</xdr:colOff>
      <xdr:row>88</xdr:row>
      <xdr:rowOff>476529</xdr:rowOff>
    </xdr:to>
    <xdr:pic>
      <xdr:nvPicPr>
        <xdr:cNvPr id="34"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836" y="53396103"/>
          <a:ext cx="334945" cy="217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743297</xdr:colOff>
      <xdr:row>89</xdr:row>
      <xdr:rowOff>251766</xdr:rowOff>
    </xdr:from>
    <xdr:to>
      <xdr:col>4</xdr:col>
      <xdr:colOff>1078242</xdr:colOff>
      <xdr:row>89</xdr:row>
      <xdr:rowOff>468992</xdr:rowOff>
    </xdr:to>
    <xdr:pic>
      <xdr:nvPicPr>
        <xdr:cNvPr id="35"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46597" y="54023566"/>
          <a:ext cx="334945" cy="217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788870</xdr:colOff>
      <xdr:row>117</xdr:row>
      <xdr:rowOff>222739</xdr:rowOff>
    </xdr:from>
    <xdr:to>
      <xdr:col>4</xdr:col>
      <xdr:colOff>1123815</xdr:colOff>
      <xdr:row>117</xdr:row>
      <xdr:rowOff>439965</xdr:rowOff>
    </xdr:to>
    <xdr:pic>
      <xdr:nvPicPr>
        <xdr:cNvPr id="36"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83703" y="78317156"/>
          <a:ext cx="334945" cy="217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805198</xdr:colOff>
      <xdr:row>118</xdr:row>
      <xdr:rowOff>257418</xdr:rowOff>
    </xdr:from>
    <xdr:to>
      <xdr:col>4</xdr:col>
      <xdr:colOff>1140143</xdr:colOff>
      <xdr:row>118</xdr:row>
      <xdr:rowOff>474644</xdr:rowOff>
    </xdr:to>
    <xdr:pic>
      <xdr:nvPicPr>
        <xdr:cNvPr id="37"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500031" y="84892335"/>
          <a:ext cx="334945" cy="217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792986</xdr:colOff>
      <xdr:row>119</xdr:row>
      <xdr:rowOff>172310</xdr:rowOff>
    </xdr:from>
    <xdr:to>
      <xdr:col>4</xdr:col>
      <xdr:colOff>1127931</xdr:colOff>
      <xdr:row>119</xdr:row>
      <xdr:rowOff>389536</xdr:rowOff>
    </xdr:to>
    <xdr:pic>
      <xdr:nvPicPr>
        <xdr:cNvPr id="38"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87819" y="85463393"/>
          <a:ext cx="334945" cy="217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796846</xdr:colOff>
      <xdr:row>120</xdr:row>
      <xdr:rowOff>233066</xdr:rowOff>
    </xdr:from>
    <xdr:to>
      <xdr:col>4</xdr:col>
      <xdr:colOff>1131791</xdr:colOff>
      <xdr:row>120</xdr:row>
      <xdr:rowOff>450292</xdr:rowOff>
    </xdr:to>
    <xdr:pic>
      <xdr:nvPicPr>
        <xdr:cNvPr id="39"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91679" y="80158399"/>
          <a:ext cx="334945" cy="217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765189</xdr:colOff>
      <xdr:row>121</xdr:row>
      <xdr:rowOff>281494</xdr:rowOff>
    </xdr:from>
    <xdr:to>
      <xdr:col>4</xdr:col>
      <xdr:colOff>1100134</xdr:colOff>
      <xdr:row>121</xdr:row>
      <xdr:rowOff>498720</xdr:rowOff>
    </xdr:to>
    <xdr:pic>
      <xdr:nvPicPr>
        <xdr:cNvPr id="40"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60022" y="81307494"/>
          <a:ext cx="334945" cy="217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770934</xdr:colOff>
      <xdr:row>122</xdr:row>
      <xdr:rowOff>115556</xdr:rowOff>
    </xdr:from>
    <xdr:to>
      <xdr:col>4</xdr:col>
      <xdr:colOff>1105879</xdr:colOff>
      <xdr:row>122</xdr:row>
      <xdr:rowOff>332782</xdr:rowOff>
    </xdr:to>
    <xdr:pic>
      <xdr:nvPicPr>
        <xdr:cNvPr id="41"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65767" y="81903556"/>
          <a:ext cx="334945" cy="217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757978</xdr:colOff>
      <xdr:row>123</xdr:row>
      <xdr:rowOff>250649</xdr:rowOff>
    </xdr:from>
    <xdr:to>
      <xdr:col>4</xdr:col>
      <xdr:colOff>1092923</xdr:colOff>
      <xdr:row>123</xdr:row>
      <xdr:rowOff>467875</xdr:rowOff>
    </xdr:to>
    <xdr:pic>
      <xdr:nvPicPr>
        <xdr:cNvPr id="42"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52811" y="82504316"/>
          <a:ext cx="334945" cy="217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734555</xdr:colOff>
      <xdr:row>124</xdr:row>
      <xdr:rowOff>207944</xdr:rowOff>
    </xdr:from>
    <xdr:to>
      <xdr:col>4</xdr:col>
      <xdr:colOff>1069500</xdr:colOff>
      <xdr:row>124</xdr:row>
      <xdr:rowOff>425170</xdr:rowOff>
    </xdr:to>
    <xdr:pic>
      <xdr:nvPicPr>
        <xdr:cNvPr id="43"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29388" y="83170694"/>
          <a:ext cx="334945" cy="217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736182</xdr:colOff>
      <xdr:row>125</xdr:row>
      <xdr:rowOff>180172</xdr:rowOff>
    </xdr:from>
    <xdr:to>
      <xdr:col>4</xdr:col>
      <xdr:colOff>1071127</xdr:colOff>
      <xdr:row>125</xdr:row>
      <xdr:rowOff>397398</xdr:rowOff>
    </xdr:to>
    <xdr:pic>
      <xdr:nvPicPr>
        <xdr:cNvPr id="44"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31015" y="83714422"/>
          <a:ext cx="334945" cy="217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736883</xdr:colOff>
      <xdr:row>126</xdr:row>
      <xdr:rowOff>130907</xdr:rowOff>
    </xdr:from>
    <xdr:to>
      <xdr:col>4</xdr:col>
      <xdr:colOff>1071828</xdr:colOff>
      <xdr:row>126</xdr:row>
      <xdr:rowOff>348133</xdr:rowOff>
    </xdr:to>
    <xdr:pic>
      <xdr:nvPicPr>
        <xdr:cNvPr id="46"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31716" y="84236657"/>
          <a:ext cx="334945" cy="217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738510</xdr:colOff>
      <xdr:row>127</xdr:row>
      <xdr:rowOff>141932</xdr:rowOff>
    </xdr:from>
    <xdr:to>
      <xdr:col>4</xdr:col>
      <xdr:colOff>1073455</xdr:colOff>
      <xdr:row>127</xdr:row>
      <xdr:rowOff>359158</xdr:rowOff>
    </xdr:to>
    <xdr:pic>
      <xdr:nvPicPr>
        <xdr:cNvPr id="47" name="Image 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433343" y="84766265"/>
          <a:ext cx="334945" cy="217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699456</xdr:colOff>
      <xdr:row>128</xdr:row>
      <xdr:rowOff>371456</xdr:rowOff>
    </xdr:from>
    <xdr:to>
      <xdr:col>4</xdr:col>
      <xdr:colOff>1034401</xdr:colOff>
      <xdr:row>128</xdr:row>
      <xdr:rowOff>588682</xdr:rowOff>
    </xdr:to>
    <xdr:pic>
      <xdr:nvPicPr>
        <xdr:cNvPr id="48"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394289" y="85524956"/>
          <a:ext cx="334945" cy="217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232369</xdr:colOff>
      <xdr:row>14</xdr:row>
      <xdr:rowOff>73270</xdr:rowOff>
    </xdr:from>
    <xdr:to>
      <xdr:col>4</xdr:col>
      <xdr:colOff>638197</xdr:colOff>
      <xdr:row>14</xdr:row>
      <xdr:rowOff>293077</xdr:rowOff>
    </xdr:to>
    <xdr:pic>
      <xdr:nvPicPr>
        <xdr:cNvPr id="115" name="Image 114"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35669" y="1686170"/>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225530</xdr:colOff>
      <xdr:row>3</xdr:row>
      <xdr:rowOff>239766</xdr:rowOff>
    </xdr:from>
    <xdr:to>
      <xdr:col>4</xdr:col>
      <xdr:colOff>631358</xdr:colOff>
      <xdr:row>3</xdr:row>
      <xdr:rowOff>459573</xdr:rowOff>
    </xdr:to>
    <xdr:pic>
      <xdr:nvPicPr>
        <xdr:cNvPr id="116" name="Image 115"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28830" y="2220966"/>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244091</xdr:colOff>
      <xdr:row>4</xdr:row>
      <xdr:rowOff>133561</xdr:rowOff>
    </xdr:from>
    <xdr:to>
      <xdr:col>4</xdr:col>
      <xdr:colOff>649919</xdr:colOff>
      <xdr:row>4</xdr:row>
      <xdr:rowOff>353368</xdr:rowOff>
    </xdr:to>
    <xdr:pic>
      <xdr:nvPicPr>
        <xdr:cNvPr id="117" name="Image 116"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47391" y="2711661"/>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217853</xdr:colOff>
      <xdr:row>5</xdr:row>
      <xdr:rowOff>124488</xdr:rowOff>
    </xdr:from>
    <xdr:to>
      <xdr:col>4</xdr:col>
      <xdr:colOff>623681</xdr:colOff>
      <xdr:row>5</xdr:row>
      <xdr:rowOff>344295</xdr:rowOff>
    </xdr:to>
    <xdr:pic>
      <xdr:nvPicPr>
        <xdr:cNvPr id="118" name="Image 117"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21153" y="3286788"/>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238647</xdr:colOff>
      <xdr:row>6</xdr:row>
      <xdr:rowOff>147515</xdr:rowOff>
    </xdr:from>
    <xdr:to>
      <xdr:col>4</xdr:col>
      <xdr:colOff>644475</xdr:colOff>
      <xdr:row>6</xdr:row>
      <xdr:rowOff>367322</xdr:rowOff>
    </xdr:to>
    <xdr:pic>
      <xdr:nvPicPr>
        <xdr:cNvPr id="119" name="Image 118"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41947" y="3843215"/>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240740</xdr:colOff>
      <xdr:row>7</xdr:row>
      <xdr:rowOff>195245</xdr:rowOff>
    </xdr:from>
    <xdr:to>
      <xdr:col>4</xdr:col>
      <xdr:colOff>646568</xdr:colOff>
      <xdr:row>7</xdr:row>
      <xdr:rowOff>415052</xdr:rowOff>
    </xdr:to>
    <xdr:pic>
      <xdr:nvPicPr>
        <xdr:cNvPr id="120" name="Image 119"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44040" y="4398945"/>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231668</xdr:colOff>
      <xdr:row>8</xdr:row>
      <xdr:rowOff>171939</xdr:rowOff>
    </xdr:from>
    <xdr:to>
      <xdr:col>4</xdr:col>
      <xdr:colOff>637496</xdr:colOff>
      <xdr:row>8</xdr:row>
      <xdr:rowOff>391746</xdr:rowOff>
    </xdr:to>
    <xdr:pic>
      <xdr:nvPicPr>
        <xdr:cNvPr id="121" name="Image 120"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34968" y="5010639"/>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254554</xdr:colOff>
      <xdr:row>24</xdr:row>
      <xdr:rowOff>129094</xdr:rowOff>
    </xdr:from>
    <xdr:to>
      <xdr:col>4</xdr:col>
      <xdr:colOff>660382</xdr:colOff>
      <xdr:row>24</xdr:row>
      <xdr:rowOff>348901</xdr:rowOff>
    </xdr:to>
    <xdr:pic>
      <xdr:nvPicPr>
        <xdr:cNvPr id="123" name="Image 122"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57854" y="12778294"/>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342617</xdr:colOff>
      <xdr:row>10</xdr:row>
      <xdr:rowOff>329921</xdr:rowOff>
    </xdr:from>
    <xdr:to>
      <xdr:col>4</xdr:col>
      <xdr:colOff>748445</xdr:colOff>
      <xdr:row>10</xdr:row>
      <xdr:rowOff>549728</xdr:rowOff>
    </xdr:to>
    <xdr:pic>
      <xdr:nvPicPr>
        <xdr:cNvPr id="124" name="Image 123"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4045917" y="7861021"/>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253437</xdr:colOff>
      <xdr:row>23</xdr:row>
      <xdr:rowOff>183243</xdr:rowOff>
    </xdr:from>
    <xdr:to>
      <xdr:col>4</xdr:col>
      <xdr:colOff>659265</xdr:colOff>
      <xdr:row>23</xdr:row>
      <xdr:rowOff>403050</xdr:rowOff>
    </xdr:to>
    <xdr:pic>
      <xdr:nvPicPr>
        <xdr:cNvPr id="126" name="Image 125"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56737" y="12286343"/>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255949</xdr:colOff>
      <xdr:row>25</xdr:row>
      <xdr:rowOff>168590</xdr:rowOff>
    </xdr:from>
    <xdr:to>
      <xdr:col>4</xdr:col>
      <xdr:colOff>661777</xdr:colOff>
      <xdr:row>25</xdr:row>
      <xdr:rowOff>388397</xdr:rowOff>
    </xdr:to>
    <xdr:pic>
      <xdr:nvPicPr>
        <xdr:cNvPr id="127" name="Image 126"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59249" y="13300390"/>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270184</xdr:colOff>
      <xdr:row>26</xdr:row>
      <xdr:rowOff>131049</xdr:rowOff>
    </xdr:from>
    <xdr:to>
      <xdr:col>4</xdr:col>
      <xdr:colOff>676012</xdr:colOff>
      <xdr:row>26</xdr:row>
      <xdr:rowOff>350856</xdr:rowOff>
    </xdr:to>
    <xdr:pic>
      <xdr:nvPicPr>
        <xdr:cNvPr id="128" name="Image 127"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73484" y="13847049"/>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254972</xdr:colOff>
      <xdr:row>27</xdr:row>
      <xdr:rowOff>152680</xdr:rowOff>
    </xdr:from>
    <xdr:to>
      <xdr:col>4</xdr:col>
      <xdr:colOff>660800</xdr:colOff>
      <xdr:row>27</xdr:row>
      <xdr:rowOff>372487</xdr:rowOff>
    </xdr:to>
    <xdr:pic>
      <xdr:nvPicPr>
        <xdr:cNvPr id="129" name="Image 128"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58272" y="14351280"/>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245342</xdr:colOff>
      <xdr:row>28</xdr:row>
      <xdr:rowOff>138306</xdr:rowOff>
    </xdr:from>
    <xdr:to>
      <xdr:col>4</xdr:col>
      <xdr:colOff>651170</xdr:colOff>
      <xdr:row>28</xdr:row>
      <xdr:rowOff>358113</xdr:rowOff>
    </xdr:to>
    <xdr:pic>
      <xdr:nvPicPr>
        <xdr:cNvPr id="130" name="Image 129"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48642" y="14857606"/>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240736</xdr:colOff>
      <xdr:row>29</xdr:row>
      <xdr:rowOff>180034</xdr:rowOff>
    </xdr:from>
    <xdr:to>
      <xdr:col>4</xdr:col>
      <xdr:colOff>646564</xdr:colOff>
      <xdr:row>29</xdr:row>
      <xdr:rowOff>399841</xdr:rowOff>
    </xdr:to>
    <xdr:pic>
      <xdr:nvPicPr>
        <xdr:cNvPr id="131" name="Image 130"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44036" y="15394634"/>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276464</xdr:colOff>
      <xdr:row>30</xdr:row>
      <xdr:rowOff>183662</xdr:rowOff>
    </xdr:from>
    <xdr:to>
      <xdr:col>4</xdr:col>
      <xdr:colOff>682292</xdr:colOff>
      <xdr:row>30</xdr:row>
      <xdr:rowOff>403469</xdr:rowOff>
    </xdr:to>
    <xdr:pic>
      <xdr:nvPicPr>
        <xdr:cNvPr id="132" name="Image 131"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79764" y="15957062"/>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262787</xdr:colOff>
      <xdr:row>31</xdr:row>
      <xdr:rowOff>167892</xdr:rowOff>
    </xdr:from>
    <xdr:to>
      <xdr:col>4</xdr:col>
      <xdr:colOff>668615</xdr:colOff>
      <xdr:row>31</xdr:row>
      <xdr:rowOff>387699</xdr:rowOff>
    </xdr:to>
    <xdr:pic>
      <xdr:nvPicPr>
        <xdr:cNvPr id="133" name="Image 132"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66087" y="16487392"/>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252204</xdr:colOff>
      <xdr:row>32</xdr:row>
      <xdr:rowOff>151516</xdr:rowOff>
    </xdr:from>
    <xdr:to>
      <xdr:col>4</xdr:col>
      <xdr:colOff>658032</xdr:colOff>
      <xdr:row>32</xdr:row>
      <xdr:rowOff>371323</xdr:rowOff>
    </xdr:to>
    <xdr:pic>
      <xdr:nvPicPr>
        <xdr:cNvPr id="134" name="Image 133"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47037" y="17931516"/>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264741</xdr:colOff>
      <xdr:row>34</xdr:row>
      <xdr:rowOff>129513</xdr:rowOff>
    </xdr:from>
    <xdr:to>
      <xdr:col>4</xdr:col>
      <xdr:colOff>670569</xdr:colOff>
      <xdr:row>34</xdr:row>
      <xdr:rowOff>349320</xdr:rowOff>
    </xdr:to>
    <xdr:pic>
      <xdr:nvPicPr>
        <xdr:cNvPr id="135" name="Image 134"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68041" y="17795213"/>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251343</xdr:colOff>
      <xdr:row>35</xdr:row>
      <xdr:rowOff>125605</xdr:rowOff>
    </xdr:from>
    <xdr:to>
      <xdr:col>4</xdr:col>
      <xdr:colOff>657171</xdr:colOff>
      <xdr:row>35</xdr:row>
      <xdr:rowOff>345412</xdr:rowOff>
    </xdr:to>
    <xdr:pic>
      <xdr:nvPicPr>
        <xdr:cNvPr id="136" name="Image 135"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54643" y="18273905"/>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252738</xdr:colOff>
      <xdr:row>36</xdr:row>
      <xdr:rowOff>141934</xdr:rowOff>
    </xdr:from>
    <xdr:to>
      <xdr:col>4</xdr:col>
      <xdr:colOff>658566</xdr:colOff>
      <xdr:row>36</xdr:row>
      <xdr:rowOff>361741</xdr:rowOff>
    </xdr:to>
    <xdr:pic>
      <xdr:nvPicPr>
        <xdr:cNvPr id="137" name="Image 136"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56038" y="18747434"/>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250226</xdr:colOff>
      <xdr:row>37</xdr:row>
      <xdr:rowOff>147097</xdr:rowOff>
    </xdr:from>
    <xdr:to>
      <xdr:col>4</xdr:col>
      <xdr:colOff>656054</xdr:colOff>
      <xdr:row>37</xdr:row>
      <xdr:rowOff>366904</xdr:rowOff>
    </xdr:to>
    <xdr:pic>
      <xdr:nvPicPr>
        <xdr:cNvPr id="138" name="Image 137"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53526" y="19209797"/>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239179</xdr:colOff>
      <xdr:row>39</xdr:row>
      <xdr:rowOff>122139</xdr:rowOff>
    </xdr:from>
    <xdr:to>
      <xdr:col>4</xdr:col>
      <xdr:colOff>645007</xdr:colOff>
      <xdr:row>39</xdr:row>
      <xdr:rowOff>341946</xdr:rowOff>
    </xdr:to>
    <xdr:pic>
      <xdr:nvPicPr>
        <xdr:cNvPr id="139" name="Image 138"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34012" y="20844306"/>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247041</xdr:colOff>
      <xdr:row>40</xdr:row>
      <xdr:rowOff>174335</xdr:rowOff>
    </xdr:from>
    <xdr:to>
      <xdr:col>4</xdr:col>
      <xdr:colOff>652869</xdr:colOff>
      <xdr:row>40</xdr:row>
      <xdr:rowOff>394142</xdr:rowOff>
    </xdr:to>
    <xdr:pic>
      <xdr:nvPicPr>
        <xdr:cNvPr id="140" name="Image 139"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41874" y="21319835"/>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244784</xdr:colOff>
      <xdr:row>41</xdr:row>
      <xdr:rowOff>121162</xdr:rowOff>
    </xdr:from>
    <xdr:to>
      <xdr:col>4</xdr:col>
      <xdr:colOff>650612</xdr:colOff>
      <xdr:row>41</xdr:row>
      <xdr:rowOff>340969</xdr:rowOff>
    </xdr:to>
    <xdr:pic>
      <xdr:nvPicPr>
        <xdr:cNvPr id="141" name="Image 140"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39617" y="21764079"/>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240178</xdr:colOff>
      <xdr:row>42</xdr:row>
      <xdr:rowOff>179476</xdr:rowOff>
    </xdr:from>
    <xdr:to>
      <xdr:col>4</xdr:col>
      <xdr:colOff>646006</xdr:colOff>
      <xdr:row>42</xdr:row>
      <xdr:rowOff>399283</xdr:rowOff>
    </xdr:to>
    <xdr:pic>
      <xdr:nvPicPr>
        <xdr:cNvPr id="142" name="Image 141"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35011" y="22266893"/>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237805</xdr:colOff>
      <xdr:row>43</xdr:row>
      <xdr:rowOff>257420</xdr:rowOff>
    </xdr:from>
    <xdr:to>
      <xdr:col>4</xdr:col>
      <xdr:colOff>643633</xdr:colOff>
      <xdr:row>43</xdr:row>
      <xdr:rowOff>477227</xdr:rowOff>
    </xdr:to>
    <xdr:pic>
      <xdr:nvPicPr>
        <xdr:cNvPr id="143" name="Image 142"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32638" y="22874003"/>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266833</xdr:colOff>
      <xdr:row>44</xdr:row>
      <xdr:rowOff>138864</xdr:rowOff>
    </xdr:from>
    <xdr:to>
      <xdr:col>4</xdr:col>
      <xdr:colOff>672661</xdr:colOff>
      <xdr:row>44</xdr:row>
      <xdr:rowOff>358671</xdr:rowOff>
    </xdr:to>
    <xdr:pic>
      <xdr:nvPicPr>
        <xdr:cNvPr id="144" name="Image 143"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61666" y="23612697"/>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266111</xdr:colOff>
      <xdr:row>45</xdr:row>
      <xdr:rowOff>123792</xdr:rowOff>
    </xdr:from>
    <xdr:to>
      <xdr:col>4</xdr:col>
      <xdr:colOff>671939</xdr:colOff>
      <xdr:row>45</xdr:row>
      <xdr:rowOff>343599</xdr:rowOff>
    </xdr:to>
    <xdr:pic>
      <xdr:nvPicPr>
        <xdr:cNvPr id="145" name="Image 144"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60944" y="24116209"/>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202851</xdr:colOff>
      <xdr:row>55</xdr:row>
      <xdr:rowOff>520700</xdr:rowOff>
    </xdr:from>
    <xdr:to>
      <xdr:col>4</xdr:col>
      <xdr:colOff>608679</xdr:colOff>
      <xdr:row>55</xdr:row>
      <xdr:rowOff>740507</xdr:rowOff>
    </xdr:to>
    <xdr:pic>
      <xdr:nvPicPr>
        <xdr:cNvPr id="146" name="Image 145"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06151" y="30835600"/>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213283</xdr:colOff>
      <xdr:row>56</xdr:row>
      <xdr:rowOff>681544</xdr:rowOff>
    </xdr:from>
    <xdr:to>
      <xdr:col>4</xdr:col>
      <xdr:colOff>619111</xdr:colOff>
      <xdr:row>56</xdr:row>
      <xdr:rowOff>901351</xdr:rowOff>
    </xdr:to>
    <xdr:pic>
      <xdr:nvPicPr>
        <xdr:cNvPr id="148" name="Image 147"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16583" y="32202944"/>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234181</xdr:colOff>
      <xdr:row>58</xdr:row>
      <xdr:rowOff>183384</xdr:rowOff>
    </xdr:from>
    <xdr:to>
      <xdr:col>4</xdr:col>
      <xdr:colOff>640009</xdr:colOff>
      <xdr:row>58</xdr:row>
      <xdr:rowOff>403191</xdr:rowOff>
    </xdr:to>
    <xdr:pic>
      <xdr:nvPicPr>
        <xdr:cNvPr id="150" name="Image 149"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37481" y="34359084"/>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239486</xdr:colOff>
      <xdr:row>72</xdr:row>
      <xdr:rowOff>330620</xdr:rowOff>
    </xdr:from>
    <xdr:to>
      <xdr:col>4</xdr:col>
      <xdr:colOff>645314</xdr:colOff>
      <xdr:row>72</xdr:row>
      <xdr:rowOff>550427</xdr:rowOff>
    </xdr:to>
    <xdr:pic>
      <xdr:nvPicPr>
        <xdr:cNvPr id="152" name="Image 151"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42786" y="38697320"/>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240881</xdr:colOff>
      <xdr:row>73</xdr:row>
      <xdr:rowOff>45435</xdr:rowOff>
    </xdr:from>
    <xdr:to>
      <xdr:col>4</xdr:col>
      <xdr:colOff>646709</xdr:colOff>
      <xdr:row>73</xdr:row>
      <xdr:rowOff>263125</xdr:rowOff>
    </xdr:to>
    <xdr:pic>
      <xdr:nvPicPr>
        <xdr:cNvPr id="153" name="Image 152"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35714" y="45786602"/>
          <a:ext cx="405828" cy="217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266142</xdr:colOff>
      <xdr:row>74</xdr:row>
      <xdr:rowOff>520841</xdr:rowOff>
    </xdr:from>
    <xdr:to>
      <xdr:col>4</xdr:col>
      <xdr:colOff>671970</xdr:colOff>
      <xdr:row>74</xdr:row>
      <xdr:rowOff>740648</xdr:rowOff>
    </xdr:to>
    <xdr:pic>
      <xdr:nvPicPr>
        <xdr:cNvPr id="154" name="Image 153"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69442" y="40487741"/>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223436</xdr:colOff>
      <xdr:row>75</xdr:row>
      <xdr:rowOff>225670</xdr:rowOff>
    </xdr:from>
    <xdr:to>
      <xdr:col>4</xdr:col>
      <xdr:colOff>629264</xdr:colOff>
      <xdr:row>75</xdr:row>
      <xdr:rowOff>445477</xdr:rowOff>
    </xdr:to>
    <xdr:pic>
      <xdr:nvPicPr>
        <xdr:cNvPr id="155" name="Image 154"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26736" y="41335570"/>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199432</xdr:colOff>
      <xdr:row>76</xdr:row>
      <xdr:rowOff>225531</xdr:rowOff>
    </xdr:from>
    <xdr:to>
      <xdr:col>4</xdr:col>
      <xdr:colOff>605260</xdr:colOff>
      <xdr:row>76</xdr:row>
      <xdr:rowOff>445338</xdr:rowOff>
    </xdr:to>
    <xdr:pic>
      <xdr:nvPicPr>
        <xdr:cNvPr id="156" name="Image 155"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02732" y="41881531"/>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217994</xdr:colOff>
      <xdr:row>77</xdr:row>
      <xdr:rowOff>166357</xdr:rowOff>
    </xdr:from>
    <xdr:to>
      <xdr:col>4</xdr:col>
      <xdr:colOff>623822</xdr:colOff>
      <xdr:row>77</xdr:row>
      <xdr:rowOff>386164</xdr:rowOff>
    </xdr:to>
    <xdr:pic>
      <xdr:nvPicPr>
        <xdr:cNvPr id="157" name="Image 156"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21294" y="42381157"/>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274889</xdr:colOff>
      <xdr:row>78</xdr:row>
      <xdr:rowOff>423333</xdr:rowOff>
    </xdr:from>
    <xdr:to>
      <xdr:col>4</xdr:col>
      <xdr:colOff>680717</xdr:colOff>
      <xdr:row>78</xdr:row>
      <xdr:rowOff>643140</xdr:rowOff>
    </xdr:to>
    <xdr:pic>
      <xdr:nvPicPr>
        <xdr:cNvPr id="158" name="Image 157"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69722" y="49138416"/>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206551</xdr:colOff>
      <xdr:row>64</xdr:row>
      <xdr:rowOff>505697</xdr:rowOff>
    </xdr:from>
    <xdr:to>
      <xdr:col>4</xdr:col>
      <xdr:colOff>612379</xdr:colOff>
      <xdr:row>64</xdr:row>
      <xdr:rowOff>725504</xdr:rowOff>
    </xdr:to>
    <xdr:pic>
      <xdr:nvPicPr>
        <xdr:cNvPr id="159" name="Image 158"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01384" y="39791030"/>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216879</xdr:colOff>
      <xdr:row>65</xdr:row>
      <xdr:rowOff>154076</xdr:rowOff>
    </xdr:from>
    <xdr:to>
      <xdr:col>4</xdr:col>
      <xdr:colOff>622707</xdr:colOff>
      <xdr:row>65</xdr:row>
      <xdr:rowOff>373883</xdr:rowOff>
    </xdr:to>
    <xdr:pic>
      <xdr:nvPicPr>
        <xdr:cNvPr id="160" name="Image 159"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20179" y="45061276"/>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207808</xdr:colOff>
      <xdr:row>66</xdr:row>
      <xdr:rowOff>204038</xdr:rowOff>
    </xdr:from>
    <xdr:to>
      <xdr:col>4</xdr:col>
      <xdr:colOff>613636</xdr:colOff>
      <xdr:row>66</xdr:row>
      <xdr:rowOff>423845</xdr:rowOff>
    </xdr:to>
    <xdr:pic>
      <xdr:nvPicPr>
        <xdr:cNvPr id="161" name="Image 160"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11108" y="45619238"/>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207669</xdr:colOff>
      <xdr:row>79</xdr:row>
      <xdr:rowOff>172497</xdr:rowOff>
    </xdr:from>
    <xdr:to>
      <xdr:col>4</xdr:col>
      <xdr:colOff>613497</xdr:colOff>
      <xdr:row>79</xdr:row>
      <xdr:rowOff>392304</xdr:rowOff>
    </xdr:to>
    <xdr:pic>
      <xdr:nvPicPr>
        <xdr:cNvPr id="162" name="Image 161"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10969" y="46171897"/>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186874</xdr:colOff>
      <xdr:row>80</xdr:row>
      <xdr:rowOff>197339</xdr:rowOff>
    </xdr:from>
    <xdr:to>
      <xdr:col>4</xdr:col>
      <xdr:colOff>592702</xdr:colOff>
      <xdr:row>80</xdr:row>
      <xdr:rowOff>417146</xdr:rowOff>
    </xdr:to>
    <xdr:pic>
      <xdr:nvPicPr>
        <xdr:cNvPr id="163" name="Image 162"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890174" y="46793639"/>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189073</xdr:colOff>
      <xdr:row>69</xdr:row>
      <xdr:rowOff>564767</xdr:rowOff>
    </xdr:from>
    <xdr:to>
      <xdr:col>4</xdr:col>
      <xdr:colOff>594901</xdr:colOff>
      <xdr:row>69</xdr:row>
      <xdr:rowOff>784574</xdr:rowOff>
    </xdr:to>
    <xdr:pic>
      <xdr:nvPicPr>
        <xdr:cNvPr id="165" name="Image 164"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892373" y="48418367"/>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217160</xdr:colOff>
      <xdr:row>70</xdr:row>
      <xdr:rowOff>177521</xdr:rowOff>
    </xdr:from>
    <xdr:to>
      <xdr:col>4</xdr:col>
      <xdr:colOff>622988</xdr:colOff>
      <xdr:row>70</xdr:row>
      <xdr:rowOff>397328</xdr:rowOff>
    </xdr:to>
    <xdr:pic>
      <xdr:nvPicPr>
        <xdr:cNvPr id="166" name="Image 165"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20460" y="49326521"/>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186318</xdr:colOff>
      <xdr:row>83</xdr:row>
      <xdr:rowOff>195943</xdr:rowOff>
    </xdr:from>
    <xdr:to>
      <xdr:col>4</xdr:col>
      <xdr:colOff>592146</xdr:colOff>
      <xdr:row>83</xdr:row>
      <xdr:rowOff>415750</xdr:rowOff>
    </xdr:to>
    <xdr:pic>
      <xdr:nvPicPr>
        <xdr:cNvPr id="168" name="Image 167"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889618" y="50399043"/>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189109</xdr:colOff>
      <xdr:row>84</xdr:row>
      <xdr:rowOff>160634</xdr:rowOff>
    </xdr:from>
    <xdr:to>
      <xdr:col>4</xdr:col>
      <xdr:colOff>594937</xdr:colOff>
      <xdr:row>84</xdr:row>
      <xdr:rowOff>380441</xdr:rowOff>
    </xdr:to>
    <xdr:pic>
      <xdr:nvPicPr>
        <xdr:cNvPr id="169" name="Image 168"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892409" y="50935234"/>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228605</xdr:colOff>
      <xdr:row>85</xdr:row>
      <xdr:rowOff>180033</xdr:rowOff>
    </xdr:from>
    <xdr:to>
      <xdr:col>4</xdr:col>
      <xdr:colOff>634433</xdr:colOff>
      <xdr:row>85</xdr:row>
      <xdr:rowOff>399840</xdr:rowOff>
    </xdr:to>
    <xdr:pic>
      <xdr:nvPicPr>
        <xdr:cNvPr id="170" name="Image 169"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31905" y="51488033"/>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230001</xdr:colOff>
      <xdr:row>86</xdr:row>
      <xdr:rowOff>271724</xdr:rowOff>
    </xdr:from>
    <xdr:to>
      <xdr:col>4</xdr:col>
      <xdr:colOff>635829</xdr:colOff>
      <xdr:row>86</xdr:row>
      <xdr:rowOff>491531</xdr:rowOff>
    </xdr:to>
    <xdr:pic>
      <xdr:nvPicPr>
        <xdr:cNvPr id="171" name="Image 170"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33301" y="52100424"/>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213393</xdr:colOff>
      <xdr:row>87</xdr:row>
      <xdr:rowOff>144584</xdr:rowOff>
    </xdr:from>
    <xdr:to>
      <xdr:col>4</xdr:col>
      <xdr:colOff>619221</xdr:colOff>
      <xdr:row>87</xdr:row>
      <xdr:rowOff>364391</xdr:rowOff>
    </xdr:to>
    <xdr:pic>
      <xdr:nvPicPr>
        <xdr:cNvPr id="172" name="Image 171"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16693" y="52773384"/>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201391</xdr:colOff>
      <xdr:row>88</xdr:row>
      <xdr:rowOff>245347</xdr:rowOff>
    </xdr:from>
    <xdr:to>
      <xdr:col>4</xdr:col>
      <xdr:colOff>607219</xdr:colOff>
      <xdr:row>88</xdr:row>
      <xdr:rowOff>465154</xdr:rowOff>
    </xdr:to>
    <xdr:pic>
      <xdr:nvPicPr>
        <xdr:cNvPr id="173" name="Image 172"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04691" y="53382147"/>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175852</xdr:colOff>
      <xdr:row>89</xdr:row>
      <xdr:rowOff>240043</xdr:rowOff>
    </xdr:from>
    <xdr:to>
      <xdr:col>4</xdr:col>
      <xdr:colOff>581680</xdr:colOff>
      <xdr:row>89</xdr:row>
      <xdr:rowOff>459850</xdr:rowOff>
    </xdr:to>
    <xdr:pic>
      <xdr:nvPicPr>
        <xdr:cNvPr id="174" name="Image 173"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879152" y="54011843"/>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196647</xdr:colOff>
      <xdr:row>90</xdr:row>
      <xdr:rowOff>252603</xdr:rowOff>
    </xdr:from>
    <xdr:to>
      <xdr:col>4</xdr:col>
      <xdr:colOff>602475</xdr:colOff>
      <xdr:row>90</xdr:row>
      <xdr:rowOff>472410</xdr:rowOff>
    </xdr:to>
    <xdr:pic>
      <xdr:nvPicPr>
        <xdr:cNvPr id="175" name="Image 174"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899947" y="54748303"/>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166642</xdr:colOff>
      <xdr:row>93</xdr:row>
      <xdr:rowOff>510232</xdr:rowOff>
    </xdr:from>
    <xdr:to>
      <xdr:col>4</xdr:col>
      <xdr:colOff>572470</xdr:colOff>
      <xdr:row>93</xdr:row>
      <xdr:rowOff>730039</xdr:rowOff>
    </xdr:to>
    <xdr:pic>
      <xdr:nvPicPr>
        <xdr:cNvPr id="176" name="Image 175"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869942" y="56593432"/>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191205</xdr:colOff>
      <xdr:row>91</xdr:row>
      <xdr:rowOff>315127</xdr:rowOff>
    </xdr:from>
    <xdr:to>
      <xdr:col>4</xdr:col>
      <xdr:colOff>597033</xdr:colOff>
      <xdr:row>91</xdr:row>
      <xdr:rowOff>534934</xdr:rowOff>
    </xdr:to>
    <xdr:pic>
      <xdr:nvPicPr>
        <xdr:cNvPr id="177" name="Image 176"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894505" y="55610927"/>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170271</xdr:colOff>
      <xdr:row>94</xdr:row>
      <xdr:rowOff>181428</xdr:rowOff>
    </xdr:from>
    <xdr:to>
      <xdr:col>4</xdr:col>
      <xdr:colOff>576099</xdr:colOff>
      <xdr:row>94</xdr:row>
      <xdr:rowOff>401235</xdr:rowOff>
    </xdr:to>
    <xdr:pic>
      <xdr:nvPicPr>
        <xdr:cNvPr id="178" name="Image 177"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873571" y="57547328"/>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205883</xdr:colOff>
      <xdr:row>97</xdr:row>
      <xdr:rowOff>185637</xdr:rowOff>
    </xdr:from>
    <xdr:to>
      <xdr:col>4</xdr:col>
      <xdr:colOff>611711</xdr:colOff>
      <xdr:row>97</xdr:row>
      <xdr:rowOff>405444</xdr:rowOff>
    </xdr:to>
    <xdr:pic>
      <xdr:nvPicPr>
        <xdr:cNvPr id="179" name="Image 178"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09183" y="59227937"/>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144348</xdr:colOff>
      <xdr:row>100</xdr:row>
      <xdr:rowOff>715351</xdr:rowOff>
    </xdr:from>
    <xdr:to>
      <xdr:col>4</xdr:col>
      <xdr:colOff>550176</xdr:colOff>
      <xdr:row>100</xdr:row>
      <xdr:rowOff>935158</xdr:rowOff>
    </xdr:to>
    <xdr:pic>
      <xdr:nvPicPr>
        <xdr:cNvPr id="181" name="Image 180"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847648" y="62894551"/>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117240</xdr:colOff>
      <xdr:row>111</xdr:row>
      <xdr:rowOff>512465</xdr:rowOff>
    </xdr:from>
    <xdr:to>
      <xdr:col>4</xdr:col>
      <xdr:colOff>523068</xdr:colOff>
      <xdr:row>111</xdr:row>
      <xdr:rowOff>732272</xdr:rowOff>
    </xdr:to>
    <xdr:pic>
      <xdr:nvPicPr>
        <xdr:cNvPr id="184" name="Image 183"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820540" y="65485665"/>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105936</xdr:colOff>
      <xdr:row>112</xdr:row>
      <xdr:rowOff>216458</xdr:rowOff>
    </xdr:from>
    <xdr:to>
      <xdr:col>4</xdr:col>
      <xdr:colOff>511764</xdr:colOff>
      <xdr:row>112</xdr:row>
      <xdr:rowOff>436265</xdr:rowOff>
    </xdr:to>
    <xdr:pic>
      <xdr:nvPicPr>
        <xdr:cNvPr id="185" name="Image 184"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809236" y="66523158"/>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117659</xdr:colOff>
      <xdr:row>103</xdr:row>
      <xdr:rowOff>224552</xdr:rowOff>
    </xdr:from>
    <xdr:to>
      <xdr:col>4</xdr:col>
      <xdr:colOff>523487</xdr:colOff>
      <xdr:row>103</xdr:row>
      <xdr:rowOff>444359</xdr:rowOff>
    </xdr:to>
    <xdr:pic>
      <xdr:nvPicPr>
        <xdr:cNvPr id="186" name="Image 185"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820959" y="67077352"/>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113193</xdr:colOff>
      <xdr:row>104</xdr:row>
      <xdr:rowOff>152679</xdr:rowOff>
    </xdr:from>
    <xdr:to>
      <xdr:col>4</xdr:col>
      <xdr:colOff>519021</xdr:colOff>
      <xdr:row>104</xdr:row>
      <xdr:rowOff>372486</xdr:rowOff>
    </xdr:to>
    <xdr:pic>
      <xdr:nvPicPr>
        <xdr:cNvPr id="187" name="Image 186"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816493" y="67602379"/>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120545</xdr:colOff>
      <xdr:row>105</xdr:row>
      <xdr:rowOff>403113</xdr:rowOff>
    </xdr:from>
    <xdr:to>
      <xdr:col>4</xdr:col>
      <xdr:colOff>526373</xdr:colOff>
      <xdr:row>105</xdr:row>
      <xdr:rowOff>622920</xdr:rowOff>
    </xdr:to>
    <xdr:pic>
      <xdr:nvPicPr>
        <xdr:cNvPr id="189" name="Image 188"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815378" y="74655780"/>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170971</xdr:colOff>
      <xdr:row>106</xdr:row>
      <xdr:rowOff>159797</xdr:rowOff>
    </xdr:from>
    <xdr:to>
      <xdr:col>4</xdr:col>
      <xdr:colOff>576799</xdr:colOff>
      <xdr:row>106</xdr:row>
      <xdr:rowOff>379604</xdr:rowOff>
    </xdr:to>
    <xdr:pic>
      <xdr:nvPicPr>
        <xdr:cNvPr id="190" name="Image 189"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874271" y="69717697"/>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202232</xdr:colOff>
      <xdr:row>107</xdr:row>
      <xdr:rowOff>156727</xdr:rowOff>
    </xdr:from>
    <xdr:to>
      <xdr:col>4</xdr:col>
      <xdr:colOff>608060</xdr:colOff>
      <xdr:row>107</xdr:row>
      <xdr:rowOff>376534</xdr:rowOff>
    </xdr:to>
    <xdr:pic>
      <xdr:nvPicPr>
        <xdr:cNvPr id="191" name="Image 190"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05532" y="70235327"/>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210210</xdr:colOff>
      <xdr:row>71</xdr:row>
      <xdr:rowOff>387882</xdr:rowOff>
    </xdr:from>
    <xdr:to>
      <xdr:col>4</xdr:col>
      <xdr:colOff>616038</xdr:colOff>
      <xdr:row>71</xdr:row>
      <xdr:rowOff>607689</xdr:rowOff>
    </xdr:to>
    <xdr:pic>
      <xdr:nvPicPr>
        <xdr:cNvPr id="192" name="Image 191"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05043" y="46256049"/>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188554</xdr:colOff>
      <xdr:row>109</xdr:row>
      <xdr:rowOff>694536</xdr:rowOff>
    </xdr:from>
    <xdr:to>
      <xdr:col>4</xdr:col>
      <xdr:colOff>594382</xdr:colOff>
      <xdr:row>109</xdr:row>
      <xdr:rowOff>914343</xdr:rowOff>
    </xdr:to>
    <xdr:pic>
      <xdr:nvPicPr>
        <xdr:cNvPr id="193" name="Image 192"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883387" y="76270119"/>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114447</xdr:colOff>
      <xdr:row>110</xdr:row>
      <xdr:rowOff>738276</xdr:rowOff>
    </xdr:from>
    <xdr:to>
      <xdr:col>4</xdr:col>
      <xdr:colOff>520275</xdr:colOff>
      <xdr:row>110</xdr:row>
      <xdr:rowOff>958083</xdr:rowOff>
    </xdr:to>
    <xdr:pic>
      <xdr:nvPicPr>
        <xdr:cNvPr id="194" name="Image 193"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817747" y="73077476"/>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148175</xdr:colOff>
      <xdr:row>117</xdr:row>
      <xdr:rowOff>229439</xdr:rowOff>
    </xdr:from>
    <xdr:to>
      <xdr:col>4</xdr:col>
      <xdr:colOff>554003</xdr:colOff>
      <xdr:row>117</xdr:row>
      <xdr:rowOff>449246</xdr:rowOff>
    </xdr:to>
    <xdr:pic>
      <xdr:nvPicPr>
        <xdr:cNvPr id="195" name="Image 194"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843008" y="84218772"/>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132755</xdr:colOff>
      <xdr:row>118</xdr:row>
      <xdr:rowOff>256234</xdr:rowOff>
    </xdr:from>
    <xdr:to>
      <xdr:col>4</xdr:col>
      <xdr:colOff>538583</xdr:colOff>
      <xdr:row>118</xdr:row>
      <xdr:rowOff>476041</xdr:rowOff>
    </xdr:to>
    <xdr:pic>
      <xdr:nvPicPr>
        <xdr:cNvPr id="196" name="Image 195"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827588" y="84891151"/>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156014</xdr:colOff>
      <xdr:row>123</xdr:row>
      <xdr:rowOff>247860</xdr:rowOff>
    </xdr:from>
    <xdr:to>
      <xdr:col>4</xdr:col>
      <xdr:colOff>561842</xdr:colOff>
      <xdr:row>123</xdr:row>
      <xdr:rowOff>467667</xdr:rowOff>
    </xdr:to>
    <xdr:pic>
      <xdr:nvPicPr>
        <xdr:cNvPr id="197" name="Image 196"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850847" y="87867277"/>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150732</xdr:colOff>
      <xdr:row>128</xdr:row>
      <xdr:rowOff>373527</xdr:rowOff>
    </xdr:from>
    <xdr:to>
      <xdr:col>4</xdr:col>
      <xdr:colOff>556560</xdr:colOff>
      <xdr:row>128</xdr:row>
      <xdr:rowOff>593334</xdr:rowOff>
    </xdr:to>
    <xdr:pic>
      <xdr:nvPicPr>
        <xdr:cNvPr id="198" name="Image 197"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845565" y="85527027"/>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140126</xdr:colOff>
      <xdr:row>129</xdr:row>
      <xdr:rowOff>365525</xdr:rowOff>
    </xdr:from>
    <xdr:to>
      <xdr:col>4</xdr:col>
      <xdr:colOff>545954</xdr:colOff>
      <xdr:row>129</xdr:row>
      <xdr:rowOff>585332</xdr:rowOff>
    </xdr:to>
    <xdr:pic>
      <xdr:nvPicPr>
        <xdr:cNvPr id="199" name="Image 198"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834959" y="91646775"/>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145848</xdr:colOff>
      <xdr:row>130</xdr:row>
      <xdr:rowOff>557090</xdr:rowOff>
    </xdr:from>
    <xdr:to>
      <xdr:col>4</xdr:col>
      <xdr:colOff>551676</xdr:colOff>
      <xdr:row>130</xdr:row>
      <xdr:rowOff>776897</xdr:rowOff>
    </xdr:to>
    <xdr:pic>
      <xdr:nvPicPr>
        <xdr:cNvPr id="200" name="Image 199"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849148" y="85024790"/>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216047</xdr:colOff>
      <xdr:row>136</xdr:row>
      <xdr:rowOff>177102</xdr:rowOff>
    </xdr:from>
    <xdr:to>
      <xdr:col>4</xdr:col>
      <xdr:colOff>621875</xdr:colOff>
      <xdr:row>136</xdr:row>
      <xdr:rowOff>396909</xdr:rowOff>
    </xdr:to>
    <xdr:pic>
      <xdr:nvPicPr>
        <xdr:cNvPr id="201" name="Image 200"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19347" y="91261502"/>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191903</xdr:colOff>
      <xdr:row>137</xdr:row>
      <xdr:rowOff>261158</xdr:rowOff>
    </xdr:from>
    <xdr:to>
      <xdr:col>4</xdr:col>
      <xdr:colOff>597731</xdr:colOff>
      <xdr:row>137</xdr:row>
      <xdr:rowOff>480965</xdr:rowOff>
    </xdr:to>
    <xdr:pic>
      <xdr:nvPicPr>
        <xdr:cNvPr id="202" name="Image 201"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886736" y="93764908"/>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168736</xdr:colOff>
      <xdr:row>139</xdr:row>
      <xdr:rowOff>49124</xdr:rowOff>
    </xdr:from>
    <xdr:to>
      <xdr:col>4</xdr:col>
      <xdr:colOff>574564</xdr:colOff>
      <xdr:row>139</xdr:row>
      <xdr:rowOff>268931</xdr:rowOff>
    </xdr:to>
    <xdr:pic>
      <xdr:nvPicPr>
        <xdr:cNvPr id="203" name="Image 202"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872036" y="92721024"/>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231775</xdr:colOff>
      <xdr:row>57</xdr:row>
      <xdr:rowOff>387350</xdr:rowOff>
    </xdr:from>
    <xdr:to>
      <xdr:col>4</xdr:col>
      <xdr:colOff>637603</xdr:colOff>
      <xdr:row>57</xdr:row>
      <xdr:rowOff>607157</xdr:rowOff>
    </xdr:to>
    <xdr:pic>
      <xdr:nvPicPr>
        <xdr:cNvPr id="205" name="Image 204"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35075" y="33496250"/>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244475</xdr:colOff>
      <xdr:row>59</xdr:row>
      <xdr:rowOff>387357</xdr:rowOff>
    </xdr:from>
    <xdr:to>
      <xdr:col>4</xdr:col>
      <xdr:colOff>650303</xdr:colOff>
      <xdr:row>59</xdr:row>
      <xdr:rowOff>607164</xdr:rowOff>
    </xdr:to>
    <xdr:pic>
      <xdr:nvPicPr>
        <xdr:cNvPr id="206" name="Image 205"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39308" y="36487107"/>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254000</xdr:colOff>
      <xdr:row>60</xdr:row>
      <xdr:rowOff>266702</xdr:rowOff>
    </xdr:from>
    <xdr:to>
      <xdr:col>4</xdr:col>
      <xdr:colOff>659828</xdr:colOff>
      <xdr:row>60</xdr:row>
      <xdr:rowOff>486509</xdr:rowOff>
    </xdr:to>
    <xdr:pic>
      <xdr:nvPicPr>
        <xdr:cNvPr id="207" name="Image 206"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48833" y="37477702"/>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174423</xdr:colOff>
      <xdr:row>131</xdr:row>
      <xdr:rowOff>426915</xdr:rowOff>
    </xdr:from>
    <xdr:to>
      <xdr:col>4</xdr:col>
      <xdr:colOff>580251</xdr:colOff>
      <xdr:row>131</xdr:row>
      <xdr:rowOff>646722</xdr:rowOff>
    </xdr:to>
    <xdr:pic>
      <xdr:nvPicPr>
        <xdr:cNvPr id="210" name="Image 209"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877723" y="86202715"/>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171248</xdr:colOff>
      <xdr:row>132</xdr:row>
      <xdr:rowOff>506290</xdr:rowOff>
    </xdr:from>
    <xdr:to>
      <xdr:col>4</xdr:col>
      <xdr:colOff>577076</xdr:colOff>
      <xdr:row>132</xdr:row>
      <xdr:rowOff>726097</xdr:rowOff>
    </xdr:to>
    <xdr:pic>
      <xdr:nvPicPr>
        <xdr:cNvPr id="211" name="Image 210"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874548" y="87310790"/>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180773</xdr:colOff>
      <xdr:row>133</xdr:row>
      <xdr:rowOff>795215</xdr:rowOff>
    </xdr:from>
    <xdr:to>
      <xdr:col>4</xdr:col>
      <xdr:colOff>586601</xdr:colOff>
      <xdr:row>133</xdr:row>
      <xdr:rowOff>1015022</xdr:rowOff>
    </xdr:to>
    <xdr:pic>
      <xdr:nvPicPr>
        <xdr:cNvPr id="212" name="Image 211"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884073" y="88857015"/>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180975</xdr:colOff>
      <xdr:row>138</xdr:row>
      <xdr:rowOff>234950</xdr:rowOff>
    </xdr:from>
    <xdr:to>
      <xdr:col>4</xdr:col>
      <xdr:colOff>586803</xdr:colOff>
      <xdr:row>138</xdr:row>
      <xdr:rowOff>454757</xdr:rowOff>
    </xdr:to>
    <xdr:pic>
      <xdr:nvPicPr>
        <xdr:cNvPr id="214" name="Image 213"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884275" y="92271850"/>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150993</xdr:colOff>
      <xdr:row>99</xdr:row>
      <xdr:rowOff>890187</xdr:rowOff>
    </xdr:from>
    <xdr:ext cx="405828" cy="219807"/>
    <xdr:pic>
      <xdr:nvPicPr>
        <xdr:cNvPr id="216" name="Image 215"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854293" y="60973887"/>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4</xdr:col>
      <xdr:colOff>171450</xdr:colOff>
      <xdr:row>140</xdr:row>
      <xdr:rowOff>339725</xdr:rowOff>
    </xdr:from>
    <xdr:to>
      <xdr:col>4</xdr:col>
      <xdr:colOff>577278</xdr:colOff>
      <xdr:row>140</xdr:row>
      <xdr:rowOff>559532</xdr:rowOff>
    </xdr:to>
    <xdr:pic>
      <xdr:nvPicPr>
        <xdr:cNvPr id="217" name="Image 216"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874750" y="93316425"/>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222250</xdr:colOff>
      <xdr:row>63</xdr:row>
      <xdr:rowOff>209550</xdr:rowOff>
    </xdr:from>
    <xdr:to>
      <xdr:col>4</xdr:col>
      <xdr:colOff>628078</xdr:colOff>
      <xdr:row>63</xdr:row>
      <xdr:rowOff>429357</xdr:rowOff>
    </xdr:to>
    <xdr:pic>
      <xdr:nvPicPr>
        <xdr:cNvPr id="208" name="Image 207"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25550" y="38004750"/>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309785</xdr:colOff>
      <xdr:row>9</xdr:row>
      <xdr:rowOff>390072</xdr:rowOff>
    </xdr:from>
    <xdr:to>
      <xdr:col>4</xdr:col>
      <xdr:colOff>715613</xdr:colOff>
      <xdr:row>9</xdr:row>
      <xdr:rowOff>609879</xdr:rowOff>
    </xdr:to>
    <xdr:pic>
      <xdr:nvPicPr>
        <xdr:cNvPr id="213" name="Image 212"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4013085" y="6854372"/>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183801</xdr:colOff>
      <xdr:row>98</xdr:row>
      <xdr:rowOff>130303</xdr:rowOff>
    </xdr:from>
    <xdr:ext cx="405828" cy="219807"/>
    <xdr:pic>
      <xdr:nvPicPr>
        <xdr:cNvPr id="218" name="Image 217"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887101" y="59731403"/>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4</xdr:col>
      <xdr:colOff>180483</xdr:colOff>
      <xdr:row>95</xdr:row>
      <xdr:rowOff>184579</xdr:rowOff>
    </xdr:from>
    <xdr:to>
      <xdr:col>4</xdr:col>
      <xdr:colOff>586311</xdr:colOff>
      <xdr:row>95</xdr:row>
      <xdr:rowOff>404386</xdr:rowOff>
    </xdr:to>
    <xdr:pic>
      <xdr:nvPicPr>
        <xdr:cNvPr id="219" name="Image 218"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883783" y="58109279"/>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218583</xdr:colOff>
      <xdr:row>96</xdr:row>
      <xdr:rowOff>197279</xdr:rowOff>
    </xdr:from>
    <xdr:to>
      <xdr:col>4</xdr:col>
      <xdr:colOff>624411</xdr:colOff>
      <xdr:row>96</xdr:row>
      <xdr:rowOff>410736</xdr:rowOff>
    </xdr:to>
    <xdr:pic>
      <xdr:nvPicPr>
        <xdr:cNvPr id="222" name="Image 221"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21883" y="58680779"/>
          <a:ext cx="405828" cy="2134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799453</xdr:colOff>
      <xdr:row>116</xdr:row>
      <xdr:rowOff>309522</xdr:rowOff>
    </xdr:from>
    <xdr:to>
      <xdr:col>4</xdr:col>
      <xdr:colOff>1134398</xdr:colOff>
      <xdr:row>116</xdr:row>
      <xdr:rowOff>526748</xdr:rowOff>
    </xdr:to>
    <xdr:pic>
      <xdr:nvPicPr>
        <xdr:cNvPr id="223"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94286" y="83494522"/>
          <a:ext cx="334945" cy="217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960965</xdr:colOff>
      <xdr:row>14</xdr:row>
      <xdr:rowOff>52914</xdr:rowOff>
    </xdr:from>
    <xdr:to>
      <xdr:col>4</xdr:col>
      <xdr:colOff>1735665</xdr:colOff>
      <xdr:row>14</xdr:row>
      <xdr:rowOff>338564</xdr:rowOff>
    </xdr:to>
    <xdr:pic>
      <xdr:nvPicPr>
        <xdr:cNvPr id="225"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655798" y="1661581"/>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996952</xdr:colOff>
      <xdr:row>3</xdr:row>
      <xdr:rowOff>162971</xdr:rowOff>
    </xdr:from>
    <xdr:to>
      <xdr:col>4</xdr:col>
      <xdr:colOff>1771652</xdr:colOff>
      <xdr:row>3</xdr:row>
      <xdr:rowOff>448621</xdr:rowOff>
    </xdr:to>
    <xdr:pic>
      <xdr:nvPicPr>
        <xdr:cNvPr id="226"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691785" y="2142054"/>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1011773</xdr:colOff>
      <xdr:row>4</xdr:row>
      <xdr:rowOff>135441</xdr:rowOff>
    </xdr:from>
    <xdr:to>
      <xdr:col>4</xdr:col>
      <xdr:colOff>1786473</xdr:colOff>
      <xdr:row>4</xdr:row>
      <xdr:rowOff>421091</xdr:rowOff>
    </xdr:to>
    <xdr:pic>
      <xdr:nvPicPr>
        <xdr:cNvPr id="227"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706606" y="2707191"/>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1005385</xdr:colOff>
      <xdr:row>5</xdr:row>
      <xdr:rowOff>120598</xdr:rowOff>
    </xdr:from>
    <xdr:to>
      <xdr:col>4</xdr:col>
      <xdr:colOff>1780085</xdr:colOff>
      <xdr:row>5</xdr:row>
      <xdr:rowOff>406248</xdr:rowOff>
    </xdr:to>
    <xdr:pic>
      <xdr:nvPicPr>
        <xdr:cNvPr id="228"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700218" y="3274431"/>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1020206</xdr:colOff>
      <xdr:row>6</xdr:row>
      <xdr:rowOff>103653</xdr:rowOff>
    </xdr:from>
    <xdr:to>
      <xdr:col>4</xdr:col>
      <xdr:colOff>1794906</xdr:colOff>
      <xdr:row>6</xdr:row>
      <xdr:rowOff>389303</xdr:rowOff>
    </xdr:to>
    <xdr:pic>
      <xdr:nvPicPr>
        <xdr:cNvPr id="229"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715039" y="3786653"/>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992695</xdr:colOff>
      <xdr:row>7</xdr:row>
      <xdr:rowOff>171373</xdr:rowOff>
    </xdr:from>
    <xdr:to>
      <xdr:col>4</xdr:col>
      <xdr:colOff>1767395</xdr:colOff>
      <xdr:row>7</xdr:row>
      <xdr:rowOff>457023</xdr:rowOff>
    </xdr:to>
    <xdr:pic>
      <xdr:nvPicPr>
        <xdr:cNvPr id="230"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687528" y="4351790"/>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1028682</xdr:colOff>
      <xdr:row>8</xdr:row>
      <xdr:rowOff>133259</xdr:rowOff>
    </xdr:from>
    <xdr:to>
      <xdr:col>4</xdr:col>
      <xdr:colOff>1803382</xdr:colOff>
      <xdr:row>8</xdr:row>
      <xdr:rowOff>418909</xdr:rowOff>
    </xdr:to>
    <xdr:pic>
      <xdr:nvPicPr>
        <xdr:cNvPr id="231"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723515" y="4948676"/>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1037168</xdr:colOff>
      <xdr:row>9</xdr:row>
      <xdr:rowOff>349248</xdr:rowOff>
    </xdr:from>
    <xdr:to>
      <xdr:col>4</xdr:col>
      <xdr:colOff>1811868</xdr:colOff>
      <xdr:row>9</xdr:row>
      <xdr:rowOff>634898</xdr:rowOff>
    </xdr:to>
    <xdr:pic>
      <xdr:nvPicPr>
        <xdr:cNvPr id="232"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732001" y="6783915"/>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1020240</xdr:colOff>
      <xdr:row>10</xdr:row>
      <xdr:rowOff>321704</xdr:rowOff>
    </xdr:from>
    <xdr:to>
      <xdr:col>4</xdr:col>
      <xdr:colOff>1794940</xdr:colOff>
      <xdr:row>10</xdr:row>
      <xdr:rowOff>607354</xdr:rowOff>
    </xdr:to>
    <xdr:pic>
      <xdr:nvPicPr>
        <xdr:cNvPr id="233"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715073" y="7825287"/>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1024478</xdr:colOff>
      <xdr:row>11</xdr:row>
      <xdr:rowOff>188329</xdr:rowOff>
    </xdr:from>
    <xdr:to>
      <xdr:col>4</xdr:col>
      <xdr:colOff>1799178</xdr:colOff>
      <xdr:row>11</xdr:row>
      <xdr:rowOff>473979</xdr:rowOff>
    </xdr:to>
    <xdr:pic>
      <xdr:nvPicPr>
        <xdr:cNvPr id="234"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719311" y="8760829"/>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1049882</xdr:colOff>
      <xdr:row>12</xdr:row>
      <xdr:rowOff>478286</xdr:rowOff>
    </xdr:from>
    <xdr:to>
      <xdr:col>4</xdr:col>
      <xdr:colOff>1824582</xdr:colOff>
      <xdr:row>12</xdr:row>
      <xdr:rowOff>763936</xdr:rowOff>
    </xdr:to>
    <xdr:pic>
      <xdr:nvPicPr>
        <xdr:cNvPr id="235"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744715" y="9759869"/>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1054120</xdr:colOff>
      <xdr:row>13</xdr:row>
      <xdr:rowOff>175579</xdr:rowOff>
    </xdr:from>
    <xdr:to>
      <xdr:col>4</xdr:col>
      <xdr:colOff>1828820</xdr:colOff>
      <xdr:row>13</xdr:row>
      <xdr:rowOff>461229</xdr:rowOff>
    </xdr:to>
    <xdr:pic>
      <xdr:nvPicPr>
        <xdr:cNvPr id="236"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748953" y="10663662"/>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1079502</xdr:colOff>
      <xdr:row>23</xdr:row>
      <xdr:rowOff>127002</xdr:rowOff>
    </xdr:from>
    <xdr:to>
      <xdr:col>4</xdr:col>
      <xdr:colOff>1854202</xdr:colOff>
      <xdr:row>23</xdr:row>
      <xdr:rowOff>412652</xdr:rowOff>
    </xdr:to>
    <xdr:pic>
      <xdr:nvPicPr>
        <xdr:cNvPr id="237"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774335" y="13165669"/>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1073157</xdr:colOff>
      <xdr:row>24</xdr:row>
      <xdr:rowOff>110057</xdr:rowOff>
    </xdr:from>
    <xdr:to>
      <xdr:col>4</xdr:col>
      <xdr:colOff>1847857</xdr:colOff>
      <xdr:row>24</xdr:row>
      <xdr:rowOff>395707</xdr:rowOff>
    </xdr:to>
    <xdr:pic>
      <xdr:nvPicPr>
        <xdr:cNvPr id="238"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767990" y="13688474"/>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1132416</xdr:colOff>
      <xdr:row>25</xdr:row>
      <xdr:rowOff>137584</xdr:rowOff>
    </xdr:from>
    <xdr:to>
      <xdr:col>4</xdr:col>
      <xdr:colOff>1907116</xdr:colOff>
      <xdr:row>25</xdr:row>
      <xdr:rowOff>423234</xdr:rowOff>
    </xdr:to>
    <xdr:pic>
      <xdr:nvPicPr>
        <xdr:cNvPr id="240"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827249" y="14202834"/>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1136650</xdr:colOff>
      <xdr:row>26</xdr:row>
      <xdr:rowOff>88901</xdr:rowOff>
    </xdr:from>
    <xdr:to>
      <xdr:col>4</xdr:col>
      <xdr:colOff>1911350</xdr:colOff>
      <xdr:row>26</xdr:row>
      <xdr:rowOff>374551</xdr:rowOff>
    </xdr:to>
    <xdr:pic>
      <xdr:nvPicPr>
        <xdr:cNvPr id="241"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831483" y="14736234"/>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1140888</xdr:colOff>
      <xdr:row>27</xdr:row>
      <xdr:rowOff>135456</xdr:rowOff>
    </xdr:from>
    <xdr:to>
      <xdr:col>4</xdr:col>
      <xdr:colOff>1915588</xdr:colOff>
      <xdr:row>27</xdr:row>
      <xdr:rowOff>421106</xdr:rowOff>
    </xdr:to>
    <xdr:pic>
      <xdr:nvPicPr>
        <xdr:cNvPr id="242"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835721" y="15259039"/>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1145126</xdr:colOff>
      <xdr:row>28</xdr:row>
      <xdr:rowOff>129094</xdr:rowOff>
    </xdr:from>
    <xdr:to>
      <xdr:col>4</xdr:col>
      <xdr:colOff>1919826</xdr:colOff>
      <xdr:row>28</xdr:row>
      <xdr:rowOff>414744</xdr:rowOff>
    </xdr:to>
    <xdr:pic>
      <xdr:nvPicPr>
        <xdr:cNvPr id="243"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839959" y="15771261"/>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1149364</xdr:colOff>
      <xdr:row>29</xdr:row>
      <xdr:rowOff>165066</xdr:rowOff>
    </xdr:from>
    <xdr:to>
      <xdr:col>4</xdr:col>
      <xdr:colOff>1924064</xdr:colOff>
      <xdr:row>29</xdr:row>
      <xdr:rowOff>450716</xdr:rowOff>
    </xdr:to>
    <xdr:pic>
      <xdr:nvPicPr>
        <xdr:cNvPr id="244"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844197" y="16304649"/>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1153602</xdr:colOff>
      <xdr:row>30</xdr:row>
      <xdr:rowOff>148120</xdr:rowOff>
    </xdr:from>
    <xdr:to>
      <xdr:col>4</xdr:col>
      <xdr:colOff>1928302</xdr:colOff>
      <xdr:row>30</xdr:row>
      <xdr:rowOff>433770</xdr:rowOff>
    </xdr:to>
    <xdr:pic>
      <xdr:nvPicPr>
        <xdr:cNvPr id="245"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848435" y="16838037"/>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1136674</xdr:colOff>
      <xdr:row>31</xdr:row>
      <xdr:rowOff>152341</xdr:rowOff>
    </xdr:from>
    <xdr:to>
      <xdr:col>4</xdr:col>
      <xdr:colOff>1911374</xdr:colOff>
      <xdr:row>31</xdr:row>
      <xdr:rowOff>437991</xdr:rowOff>
    </xdr:to>
    <xdr:pic>
      <xdr:nvPicPr>
        <xdr:cNvPr id="246"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831507" y="17382008"/>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1140912</xdr:colOff>
      <xdr:row>32</xdr:row>
      <xdr:rowOff>103647</xdr:rowOff>
    </xdr:from>
    <xdr:to>
      <xdr:col>4</xdr:col>
      <xdr:colOff>1915612</xdr:colOff>
      <xdr:row>32</xdr:row>
      <xdr:rowOff>389297</xdr:rowOff>
    </xdr:to>
    <xdr:pic>
      <xdr:nvPicPr>
        <xdr:cNvPr id="247"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835745" y="17883647"/>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1155733</xdr:colOff>
      <xdr:row>34</xdr:row>
      <xdr:rowOff>97277</xdr:rowOff>
    </xdr:from>
    <xdr:to>
      <xdr:col>4</xdr:col>
      <xdr:colOff>1930433</xdr:colOff>
      <xdr:row>34</xdr:row>
      <xdr:rowOff>382927</xdr:rowOff>
    </xdr:to>
    <xdr:pic>
      <xdr:nvPicPr>
        <xdr:cNvPr id="248"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850566" y="18660444"/>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1170554</xdr:colOff>
      <xdr:row>35</xdr:row>
      <xdr:rowOff>90917</xdr:rowOff>
    </xdr:from>
    <xdr:to>
      <xdr:col>4</xdr:col>
      <xdr:colOff>1945254</xdr:colOff>
      <xdr:row>35</xdr:row>
      <xdr:rowOff>376567</xdr:rowOff>
    </xdr:to>
    <xdr:pic>
      <xdr:nvPicPr>
        <xdr:cNvPr id="249"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865387" y="19130334"/>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1174792</xdr:colOff>
      <xdr:row>36</xdr:row>
      <xdr:rowOff>73975</xdr:rowOff>
    </xdr:from>
    <xdr:to>
      <xdr:col>4</xdr:col>
      <xdr:colOff>1949492</xdr:colOff>
      <xdr:row>36</xdr:row>
      <xdr:rowOff>359625</xdr:rowOff>
    </xdr:to>
    <xdr:pic>
      <xdr:nvPicPr>
        <xdr:cNvPr id="250"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869625" y="19568475"/>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1168447</xdr:colOff>
      <xdr:row>37</xdr:row>
      <xdr:rowOff>120531</xdr:rowOff>
    </xdr:from>
    <xdr:to>
      <xdr:col>4</xdr:col>
      <xdr:colOff>1943147</xdr:colOff>
      <xdr:row>37</xdr:row>
      <xdr:rowOff>406181</xdr:rowOff>
    </xdr:to>
    <xdr:pic>
      <xdr:nvPicPr>
        <xdr:cNvPr id="251"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863280" y="20070114"/>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1151515</xdr:colOff>
      <xdr:row>39</xdr:row>
      <xdr:rowOff>50680</xdr:rowOff>
    </xdr:from>
    <xdr:to>
      <xdr:col>4</xdr:col>
      <xdr:colOff>1926215</xdr:colOff>
      <xdr:row>39</xdr:row>
      <xdr:rowOff>336330</xdr:rowOff>
    </xdr:to>
    <xdr:pic>
      <xdr:nvPicPr>
        <xdr:cNvPr id="252"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846348" y="20772847"/>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1145170</xdr:colOff>
      <xdr:row>40</xdr:row>
      <xdr:rowOff>107820</xdr:rowOff>
    </xdr:from>
    <xdr:to>
      <xdr:col>4</xdr:col>
      <xdr:colOff>1919870</xdr:colOff>
      <xdr:row>40</xdr:row>
      <xdr:rowOff>393470</xdr:rowOff>
    </xdr:to>
    <xdr:pic>
      <xdr:nvPicPr>
        <xdr:cNvPr id="253"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840003" y="21253320"/>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1138825</xdr:colOff>
      <xdr:row>41</xdr:row>
      <xdr:rowOff>80293</xdr:rowOff>
    </xdr:from>
    <xdr:to>
      <xdr:col>4</xdr:col>
      <xdr:colOff>1913525</xdr:colOff>
      <xdr:row>41</xdr:row>
      <xdr:rowOff>365943</xdr:rowOff>
    </xdr:to>
    <xdr:pic>
      <xdr:nvPicPr>
        <xdr:cNvPr id="254"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833658" y="21723210"/>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1143063</xdr:colOff>
      <xdr:row>42</xdr:row>
      <xdr:rowOff>126849</xdr:rowOff>
    </xdr:from>
    <xdr:to>
      <xdr:col>4</xdr:col>
      <xdr:colOff>1917763</xdr:colOff>
      <xdr:row>42</xdr:row>
      <xdr:rowOff>412499</xdr:rowOff>
    </xdr:to>
    <xdr:pic>
      <xdr:nvPicPr>
        <xdr:cNvPr id="255"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837896" y="22214266"/>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1147301</xdr:colOff>
      <xdr:row>43</xdr:row>
      <xdr:rowOff>226318</xdr:rowOff>
    </xdr:from>
    <xdr:to>
      <xdr:col>4</xdr:col>
      <xdr:colOff>1922001</xdr:colOff>
      <xdr:row>43</xdr:row>
      <xdr:rowOff>511968</xdr:rowOff>
    </xdr:to>
    <xdr:pic>
      <xdr:nvPicPr>
        <xdr:cNvPr id="256"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842134" y="22842901"/>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1151539</xdr:colOff>
      <xdr:row>44</xdr:row>
      <xdr:rowOff>114116</xdr:rowOff>
    </xdr:from>
    <xdr:to>
      <xdr:col>4</xdr:col>
      <xdr:colOff>1926239</xdr:colOff>
      <xdr:row>44</xdr:row>
      <xdr:rowOff>399766</xdr:rowOff>
    </xdr:to>
    <xdr:pic>
      <xdr:nvPicPr>
        <xdr:cNvPr id="257"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846372" y="23587949"/>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1155777</xdr:colOff>
      <xdr:row>45</xdr:row>
      <xdr:rowOff>97171</xdr:rowOff>
    </xdr:from>
    <xdr:to>
      <xdr:col>4</xdr:col>
      <xdr:colOff>1930477</xdr:colOff>
      <xdr:row>45</xdr:row>
      <xdr:rowOff>382821</xdr:rowOff>
    </xdr:to>
    <xdr:pic>
      <xdr:nvPicPr>
        <xdr:cNvPr id="258"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850610" y="24089588"/>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1132416</xdr:colOff>
      <xdr:row>49</xdr:row>
      <xdr:rowOff>296334</xdr:rowOff>
    </xdr:from>
    <xdr:to>
      <xdr:col>4</xdr:col>
      <xdr:colOff>1907116</xdr:colOff>
      <xdr:row>49</xdr:row>
      <xdr:rowOff>581984</xdr:rowOff>
    </xdr:to>
    <xdr:pic>
      <xdr:nvPicPr>
        <xdr:cNvPr id="259"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827249" y="26384251"/>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1104899</xdr:colOff>
      <xdr:row>50</xdr:row>
      <xdr:rowOff>364068</xdr:rowOff>
    </xdr:from>
    <xdr:to>
      <xdr:col>4</xdr:col>
      <xdr:colOff>1879599</xdr:colOff>
      <xdr:row>50</xdr:row>
      <xdr:rowOff>649718</xdr:rowOff>
    </xdr:to>
    <xdr:pic>
      <xdr:nvPicPr>
        <xdr:cNvPr id="260"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799732" y="27256318"/>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1119716</xdr:colOff>
      <xdr:row>51</xdr:row>
      <xdr:rowOff>82549</xdr:rowOff>
    </xdr:from>
    <xdr:to>
      <xdr:col>4</xdr:col>
      <xdr:colOff>1894416</xdr:colOff>
      <xdr:row>51</xdr:row>
      <xdr:rowOff>368199</xdr:rowOff>
    </xdr:to>
    <xdr:pic>
      <xdr:nvPicPr>
        <xdr:cNvPr id="261"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814549" y="28054299"/>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1134537</xdr:colOff>
      <xdr:row>52</xdr:row>
      <xdr:rowOff>414846</xdr:rowOff>
    </xdr:from>
    <xdr:to>
      <xdr:col>4</xdr:col>
      <xdr:colOff>1909237</xdr:colOff>
      <xdr:row>52</xdr:row>
      <xdr:rowOff>700496</xdr:rowOff>
    </xdr:to>
    <xdr:pic>
      <xdr:nvPicPr>
        <xdr:cNvPr id="262"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829370" y="28820513"/>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1128192</xdr:colOff>
      <xdr:row>53</xdr:row>
      <xdr:rowOff>112139</xdr:rowOff>
    </xdr:from>
    <xdr:to>
      <xdr:col>4</xdr:col>
      <xdr:colOff>1902892</xdr:colOff>
      <xdr:row>53</xdr:row>
      <xdr:rowOff>397789</xdr:rowOff>
    </xdr:to>
    <xdr:pic>
      <xdr:nvPicPr>
        <xdr:cNvPr id="263"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823025" y="29734889"/>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1143009</xdr:colOff>
      <xdr:row>54</xdr:row>
      <xdr:rowOff>698457</xdr:rowOff>
    </xdr:from>
    <xdr:to>
      <xdr:col>4</xdr:col>
      <xdr:colOff>1917709</xdr:colOff>
      <xdr:row>54</xdr:row>
      <xdr:rowOff>984107</xdr:rowOff>
    </xdr:to>
    <xdr:pic>
      <xdr:nvPicPr>
        <xdr:cNvPr id="264"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837842" y="30839790"/>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1136659</xdr:colOff>
      <xdr:row>55</xdr:row>
      <xdr:rowOff>480440</xdr:rowOff>
    </xdr:from>
    <xdr:to>
      <xdr:col>4</xdr:col>
      <xdr:colOff>1911359</xdr:colOff>
      <xdr:row>55</xdr:row>
      <xdr:rowOff>766090</xdr:rowOff>
    </xdr:to>
    <xdr:pic>
      <xdr:nvPicPr>
        <xdr:cNvPr id="265"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831492" y="32188107"/>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1130308</xdr:colOff>
      <xdr:row>56</xdr:row>
      <xdr:rowOff>643426</xdr:rowOff>
    </xdr:from>
    <xdr:to>
      <xdr:col>4</xdr:col>
      <xdr:colOff>1905008</xdr:colOff>
      <xdr:row>56</xdr:row>
      <xdr:rowOff>929076</xdr:rowOff>
    </xdr:to>
    <xdr:pic>
      <xdr:nvPicPr>
        <xdr:cNvPr id="266"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825141" y="33557593"/>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1134541</xdr:colOff>
      <xdr:row>57</xdr:row>
      <xdr:rowOff>351327</xdr:rowOff>
    </xdr:from>
    <xdr:to>
      <xdr:col>4</xdr:col>
      <xdr:colOff>1909241</xdr:colOff>
      <xdr:row>57</xdr:row>
      <xdr:rowOff>636977</xdr:rowOff>
    </xdr:to>
    <xdr:pic>
      <xdr:nvPicPr>
        <xdr:cNvPr id="267"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829374" y="34842410"/>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1117613</xdr:colOff>
      <xdr:row>58</xdr:row>
      <xdr:rowOff>133288</xdr:rowOff>
    </xdr:from>
    <xdr:to>
      <xdr:col>4</xdr:col>
      <xdr:colOff>1892313</xdr:colOff>
      <xdr:row>58</xdr:row>
      <xdr:rowOff>418938</xdr:rowOff>
    </xdr:to>
    <xdr:pic>
      <xdr:nvPicPr>
        <xdr:cNvPr id="268"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812446" y="35693288"/>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1132431</xdr:colOff>
      <xdr:row>59</xdr:row>
      <xdr:rowOff>370355</xdr:rowOff>
    </xdr:from>
    <xdr:to>
      <xdr:col>4</xdr:col>
      <xdr:colOff>1907131</xdr:colOff>
      <xdr:row>59</xdr:row>
      <xdr:rowOff>656005</xdr:rowOff>
    </xdr:to>
    <xdr:pic>
      <xdr:nvPicPr>
        <xdr:cNvPr id="269"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827264" y="36470105"/>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1126079</xdr:colOff>
      <xdr:row>60</xdr:row>
      <xdr:rowOff>237005</xdr:rowOff>
    </xdr:from>
    <xdr:to>
      <xdr:col>4</xdr:col>
      <xdr:colOff>1900779</xdr:colOff>
      <xdr:row>60</xdr:row>
      <xdr:rowOff>522655</xdr:rowOff>
    </xdr:to>
    <xdr:pic>
      <xdr:nvPicPr>
        <xdr:cNvPr id="270"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820912" y="37448005"/>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1119727</xdr:colOff>
      <xdr:row>63</xdr:row>
      <xdr:rowOff>167154</xdr:rowOff>
    </xdr:from>
    <xdr:to>
      <xdr:col>4</xdr:col>
      <xdr:colOff>1894427</xdr:colOff>
      <xdr:row>63</xdr:row>
      <xdr:rowOff>452804</xdr:rowOff>
    </xdr:to>
    <xdr:pic>
      <xdr:nvPicPr>
        <xdr:cNvPr id="271"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814560" y="39336071"/>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1079500</xdr:colOff>
      <xdr:row>99</xdr:row>
      <xdr:rowOff>867833</xdr:rowOff>
    </xdr:from>
    <xdr:to>
      <xdr:col>4</xdr:col>
      <xdr:colOff>1854200</xdr:colOff>
      <xdr:row>99</xdr:row>
      <xdr:rowOff>1153483</xdr:rowOff>
    </xdr:to>
    <xdr:pic>
      <xdr:nvPicPr>
        <xdr:cNvPr id="273"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774333" y="61563250"/>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1121833</xdr:colOff>
      <xdr:row>111</xdr:row>
      <xdr:rowOff>455084</xdr:rowOff>
    </xdr:from>
    <xdr:to>
      <xdr:col>4</xdr:col>
      <xdr:colOff>1896533</xdr:colOff>
      <xdr:row>111</xdr:row>
      <xdr:rowOff>740734</xdr:rowOff>
    </xdr:to>
    <xdr:pic>
      <xdr:nvPicPr>
        <xdr:cNvPr id="275"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816666" y="66590334"/>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1115483</xdr:colOff>
      <xdr:row>103</xdr:row>
      <xdr:rowOff>215901</xdr:rowOff>
    </xdr:from>
    <xdr:to>
      <xdr:col>4</xdr:col>
      <xdr:colOff>1890183</xdr:colOff>
      <xdr:row>103</xdr:row>
      <xdr:rowOff>501551</xdr:rowOff>
    </xdr:to>
    <xdr:pic>
      <xdr:nvPicPr>
        <xdr:cNvPr id="276"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810316" y="68224401"/>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1098549</xdr:colOff>
      <xdr:row>105</xdr:row>
      <xdr:rowOff>0</xdr:rowOff>
    </xdr:from>
    <xdr:to>
      <xdr:col>4</xdr:col>
      <xdr:colOff>1873249</xdr:colOff>
      <xdr:row>105</xdr:row>
      <xdr:rowOff>0</xdr:rowOff>
    </xdr:to>
    <xdr:pic>
      <xdr:nvPicPr>
        <xdr:cNvPr id="277"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793382" y="69128221"/>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1113367</xdr:colOff>
      <xdr:row>105</xdr:row>
      <xdr:rowOff>383107</xdr:rowOff>
    </xdr:from>
    <xdr:to>
      <xdr:col>4</xdr:col>
      <xdr:colOff>1888067</xdr:colOff>
      <xdr:row>105</xdr:row>
      <xdr:rowOff>668757</xdr:rowOff>
    </xdr:to>
    <xdr:pic>
      <xdr:nvPicPr>
        <xdr:cNvPr id="278"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808200" y="74635774"/>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1128183</xdr:colOff>
      <xdr:row>106</xdr:row>
      <xdr:rowOff>122763</xdr:rowOff>
    </xdr:from>
    <xdr:to>
      <xdr:col>4</xdr:col>
      <xdr:colOff>1902883</xdr:colOff>
      <xdr:row>106</xdr:row>
      <xdr:rowOff>408413</xdr:rowOff>
    </xdr:to>
    <xdr:pic>
      <xdr:nvPicPr>
        <xdr:cNvPr id="279"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823016" y="71062846"/>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1132415</xdr:colOff>
      <xdr:row>107</xdr:row>
      <xdr:rowOff>116409</xdr:rowOff>
    </xdr:from>
    <xdr:to>
      <xdr:col>4</xdr:col>
      <xdr:colOff>1907115</xdr:colOff>
      <xdr:row>107</xdr:row>
      <xdr:rowOff>402059</xdr:rowOff>
    </xdr:to>
    <xdr:pic>
      <xdr:nvPicPr>
        <xdr:cNvPr id="280"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827248" y="71575076"/>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1126065</xdr:colOff>
      <xdr:row>71</xdr:row>
      <xdr:rowOff>353471</xdr:rowOff>
    </xdr:from>
    <xdr:to>
      <xdr:col>4</xdr:col>
      <xdr:colOff>1900765</xdr:colOff>
      <xdr:row>71</xdr:row>
      <xdr:rowOff>639121</xdr:rowOff>
    </xdr:to>
    <xdr:pic>
      <xdr:nvPicPr>
        <xdr:cNvPr id="281"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820898" y="46221638"/>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1130299</xdr:colOff>
      <xdr:row>109</xdr:row>
      <xdr:rowOff>664611</xdr:rowOff>
    </xdr:from>
    <xdr:to>
      <xdr:col>4</xdr:col>
      <xdr:colOff>1904999</xdr:colOff>
      <xdr:row>109</xdr:row>
      <xdr:rowOff>950261</xdr:rowOff>
    </xdr:to>
    <xdr:pic>
      <xdr:nvPicPr>
        <xdr:cNvPr id="282"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825132" y="76240194"/>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1113364</xdr:colOff>
      <xdr:row>110</xdr:row>
      <xdr:rowOff>732355</xdr:rowOff>
    </xdr:from>
    <xdr:to>
      <xdr:col>4</xdr:col>
      <xdr:colOff>1888064</xdr:colOff>
      <xdr:row>110</xdr:row>
      <xdr:rowOff>1018005</xdr:rowOff>
    </xdr:to>
    <xdr:pic>
      <xdr:nvPicPr>
        <xdr:cNvPr id="283"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808197" y="74254772"/>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1153583</xdr:colOff>
      <xdr:row>128</xdr:row>
      <xdr:rowOff>296327</xdr:rowOff>
    </xdr:from>
    <xdr:to>
      <xdr:col>4</xdr:col>
      <xdr:colOff>1928283</xdr:colOff>
      <xdr:row>128</xdr:row>
      <xdr:rowOff>581977</xdr:rowOff>
    </xdr:to>
    <xdr:pic>
      <xdr:nvPicPr>
        <xdr:cNvPr id="284"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848416" y="85449827"/>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1121832</xdr:colOff>
      <xdr:row>130</xdr:row>
      <xdr:rowOff>497417</xdr:rowOff>
    </xdr:from>
    <xdr:to>
      <xdr:col>4</xdr:col>
      <xdr:colOff>1896532</xdr:colOff>
      <xdr:row>130</xdr:row>
      <xdr:rowOff>783067</xdr:rowOff>
    </xdr:to>
    <xdr:pic>
      <xdr:nvPicPr>
        <xdr:cNvPr id="285"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816665" y="86836250"/>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1132417</xdr:colOff>
      <xdr:row>137</xdr:row>
      <xdr:rowOff>211662</xdr:rowOff>
    </xdr:from>
    <xdr:to>
      <xdr:col>4</xdr:col>
      <xdr:colOff>1907117</xdr:colOff>
      <xdr:row>137</xdr:row>
      <xdr:rowOff>497312</xdr:rowOff>
    </xdr:to>
    <xdr:pic>
      <xdr:nvPicPr>
        <xdr:cNvPr id="286"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827250" y="93715412"/>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1136652</xdr:colOff>
      <xdr:row>138</xdr:row>
      <xdr:rowOff>152394</xdr:rowOff>
    </xdr:from>
    <xdr:to>
      <xdr:col>4</xdr:col>
      <xdr:colOff>1911352</xdr:colOff>
      <xdr:row>138</xdr:row>
      <xdr:rowOff>438044</xdr:rowOff>
    </xdr:to>
    <xdr:pic>
      <xdr:nvPicPr>
        <xdr:cNvPr id="287"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831485" y="94534561"/>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157339</xdr:colOff>
      <xdr:row>92</xdr:row>
      <xdr:rowOff>440010</xdr:rowOff>
    </xdr:from>
    <xdr:to>
      <xdr:col>4</xdr:col>
      <xdr:colOff>559710</xdr:colOff>
      <xdr:row>92</xdr:row>
      <xdr:rowOff>659485</xdr:rowOff>
    </xdr:to>
    <xdr:pic>
      <xdr:nvPicPr>
        <xdr:cNvPr id="2" name="Image 1"/>
        <xdr:cNvPicPr>
          <a:picLocks noChangeAspect="1"/>
        </xdr:cNvPicPr>
      </xdr:nvPicPr>
      <xdr:blipFill>
        <a:blip xmlns:r="http://schemas.openxmlformats.org/officeDocument/2006/relationships" r:embed="rId6"/>
        <a:stretch>
          <a:fillRect/>
        </a:stretch>
      </xdr:blipFill>
      <xdr:spPr>
        <a:xfrm>
          <a:off x="13852172" y="57145510"/>
          <a:ext cx="402371" cy="219475"/>
        </a:xfrm>
        <a:prstGeom prst="rect">
          <a:avLst/>
        </a:prstGeom>
      </xdr:spPr>
    </xdr:pic>
    <xdr:clientData/>
  </xdr:twoCellAnchor>
  <xdr:twoCellAnchor editAs="oneCell">
    <xdr:from>
      <xdr:col>4</xdr:col>
      <xdr:colOff>275158</xdr:colOff>
      <xdr:row>15</xdr:row>
      <xdr:rowOff>201077</xdr:rowOff>
    </xdr:from>
    <xdr:to>
      <xdr:col>4</xdr:col>
      <xdr:colOff>680986</xdr:colOff>
      <xdr:row>15</xdr:row>
      <xdr:rowOff>420884</xdr:rowOff>
    </xdr:to>
    <xdr:pic>
      <xdr:nvPicPr>
        <xdr:cNvPr id="204" name="Image 203"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69991" y="10297577"/>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116413</xdr:colOff>
      <xdr:row>113</xdr:row>
      <xdr:rowOff>222243</xdr:rowOff>
    </xdr:from>
    <xdr:to>
      <xdr:col>4</xdr:col>
      <xdr:colOff>522241</xdr:colOff>
      <xdr:row>113</xdr:row>
      <xdr:rowOff>442050</xdr:rowOff>
    </xdr:to>
    <xdr:pic>
      <xdr:nvPicPr>
        <xdr:cNvPr id="209" name="Image 208"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811246" y="77057243"/>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289975</xdr:colOff>
      <xdr:row>16</xdr:row>
      <xdr:rowOff>406394</xdr:rowOff>
    </xdr:from>
    <xdr:to>
      <xdr:col>4</xdr:col>
      <xdr:colOff>695803</xdr:colOff>
      <xdr:row>16</xdr:row>
      <xdr:rowOff>626201</xdr:rowOff>
    </xdr:to>
    <xdr:pic>
      <xdr:nvPicPr>
        <xdr:cNvPr id="215" name="Image 214"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84808" y="11116727"/>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258225</xdr:colOff>
      <xdr:row>17</xdr:row>
      <xdr:rowOff>205311</xdr:rowOff>
    </xdr:from>
    <xdr:to>
      <xdr:col>4</xdr:col>
      <xdr:colOff>666692</xdr:colOff>
      <xdr:row>17</xdr:row>
      <xdr:rowOff>424786</xdr:rowOff>
    </xdr:to>
    <xdr:pic>
      <xdr:nvPicPr>
        <xdr:cNvPr id="3" name="Image 2"/>
        <xdr:cNvPicPr>
          <a:picLocks noChangeAspect="1"/>
        </xdr:cNvPicPr>
      </xdr:nvPicPr>
      <xdr:blipFill>
        <a:blip xmlns:r="http://schemas.openxmlformats.org/officeDocument/2006/relationships" r:embed="rId7"/>
        <a:stretch>
          <a:fillRect/>
        </a:stretch>
      </xdr:blipFill>
      <xdr:spPr>
        <a:xfrm>
          <a:off x="13953058" y="11825811"/>
          <a:ext cx="408467" cy="219475"/>
        </a:xfrm>
        <a:prstGeom prst="rect">
          <a:avLst/>
        </a:prstGeom>
      </xdr:spPr>
    </xdr:pic>
    <xdr:clientData/>
  </xdr:twoCellAnchor>
  <xdr:twoCellAnchor editAs="oneCell">
    <xdr:from>
      <xdr:col>4</xdr:col>
      <xdr:colOff>258225</xdr:colOff>
      <xdr:row>17</xdr:row>
      <xdr:rowOff>205311</xdr:rowOff>
    </xdr:from>
    <xdr:to>
      <xdr:col>4</xdr:col>
      <xdr:colOff>664053</xdr:colOff>
      <xdr:row>17</xdr:row>
      <xdr:rowOff>425118</xdr:rowOff>
    </xdr:to>
    <xdr:pic>
      <xdr:nvPicPr>
        <xdr:cNvPr id="220" name="Image 219"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53058" y="11825811"/>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273042</xdr:colOff>
      <xdr:row>18</xdr:row>
      <xdr:rowOff>209544</xdr:rowOff>
    </xdr:from>
    <xdr:to>
      <xdr:col>4</xdr:col>
      <xdr:colOff>678870</xdr:colOff>
      <xdr:row>18</xdr:row>
      <xdr:rowOff>429351</xdr:rowOff>
    </xdr:to>
    <xdr:pic>
      <xdr:nvPicPr>
        <xdr:cNvPr id="239" name="Image 238"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67875" y="12443877"/>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232826</xdr:colOff>
      <xdr:row>108</xdr:row>
      <xdr:rowOff>232826</xdr:rowOff>
    </xdr:from>
    <xdr:to>
      <xdr:col>4</xdr:col>
      <xdr:colOff>638654</xdr:colOff>
      <xdr:row>108</xdr:row>
      <xdr:rowOff>452633</xdr:rowOff>
    </xdr:to>
    <xdr:pic>
      <xdr:nvPicPr>
        <xdr:cNvPr id="272" name="Image 271"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27659" y="75289826"/>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1100664</xdr:colOff>
      <xdr:row>108</xdr:row>
      <xdr:rowOff>243409</xdr:rowOff>
    </xdr:from>
    <xdr:to>
      <xdr:col>4</xdr:col>
      <xdr:colOff>1875364</xdr:colOff>
      <xdr:row>108</xdr:row>
      <xdr:rowOff>529059</xdr:rowOff>
    </xdr:to>
    <xdr:pic>
      <xdr:nvPicPr>
        <xdr:cNvPr id="274" name="Image 1" descr="VisitParisRegion - Site officiel du tourisme à Paris Ile-de-France ..."/>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795497" y="75300409"/>
          <a:ext cx="774700" cy="28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152775</xdr:colOff>
      <xdr:row>67</xdr:row>
      <xdr:rowOff>163821</xdr:rowOff>
    </xdr:from>
    <xdr:to>
      <xdr:col>4</xdr:col>
      <xdr:colOff>558603</xdr:colOff>
      <xdr:row>67</xdr:row>
      <xdr:rowOff>383628</xdr:rowOff>
    </xdr:to>
    <xdr:pic>
      <xdr:nvPicPr>
        <xdr:cNvPr id="221" name="Image 220"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847608" y="44455071"/>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146425</xdr:colOff>
      <xdr:row>68</xdr:row>
      <xdr:rowOff>157472</xdr:rowOff>
    </xdr:from>
    <xdr:to>
      <xdr:col>4</xdr:col>
      <xdr:colOff>552253</xdr:colOff>
      <xdr:row>68</xdr:row>
      <xdr:rowOff>377279</xdr:rowOff>
    </xdr:to>
    <xdr:pic>
      <xdr:nvPicPr>
        <xdr:cNvPr id="224" name="Image 223" descr="Résultat de recherche d'images pour &quot;logo aesn&quo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841258" y="45030805"/>
          <a:ext cx="405828" cy="21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0"/>
  <sheetViews>
    <sheetView tabSelected="1" topLeftCell="A66" zoomScale="60" zoomScaleNormal="60" workbookViewId="0">
      <selection activeCell="L98" sqref="L98"/>
    </sheetView>
  </sheetViews>
  <sheetFormatPr baseColWidth="10" defaultRowHeight="18.5" x14ac:dyDescent="0.45"/>
  <cols>
    <col min="1" max="1" width="20.26953125" style="21" customWidth="1"/>
    <col min="2" max="2" width="56.1796875" style="21" customWidth="1"/>
    <col min="3" max="3" width="46.7265625" style="21" customWidth="1"/>
    <col min="4" max="4" width="72.90625" style="21" customWidth="1"/>
    <col min="5" max="5" width="28" style="21" customWidth="1"/>
    <col min="6" max="11" width="18.7265625" style="21" bestFit="1" customWidth="1"/>
    <col min="12" max="12" width="15.26953125" style="21" bestFit="1" customWidth="1"/>
    <col min="13" max="13" width="40.26953125" style="21" hidden="1" customWidth="1"/>
    <col min="14" max="14" width="0" style="21" hidden="1" customWidth="1"/>
    <col min="15" max="15" width="51.81640625" style="21" hidden="1" customWidth="1"/>
    <col min="16" max="16" width="21.81640625" style="31" customWidth="1"/>
    <col min="17" max="17" width="12.453125" bestFit="1" customWidth="1"/>
    <col min="18" max="18" width="12.453125" style="3" bestFit="1" customWidth="1"/>
    <col min="19" max="19" width="16.1796875" style="3" bestFit="1" customWidth="1"/>
    <col min="20" max="20" width="24.36328125" customWidth="1"/>
  </cols>
  <sheetData>
    <row r="1" spans="1:22" ht="63" x14ac:dyDescent="0.45">
      <c r="A1" s="39" t="s">
        <v>30</v>
      </c>
      <c r="B1" s="252" t="s">
        <v>0</v>
      </c>
      <c r="C1" s="252"/>
      <c r="D1" s="39" t="s">
        <v>82</v>
      </c>
      <c r="E1" s="39" t="s">
        <v>81</v>
      </c>
      <c r="F1" s="40">
        <v>2020</v>
      </c>
      <c r="G1" s="40">
        <v>2021</v>
      </c>
      <c r="H1" s="40">
        <v>2022</v>
      </c>
      <c r="I1" s="40">
        <v>2023</v>
      </c>
      <c r="J1" s="40">
        <v>2024</v>
      </c>
      <c r="K1" s="41" t="s">
        <v>1</v>
      </c>
      <c r="M1" s="42"/>
      <c r="N1" s="43"/>
      <c r="O1" s="44"/>
    </row>
    <row r="2" spans="1:22" ht="22.15" customHeight="1" x14ac:dyDescent="0.45">
      <c r="A2" s="261" t="s">
        <v>174</v>
      </c>
      <c r="B2" s="261"/>
      <c r="C2" s="261"/>
      <c r="D2" s="261"/>
      <c r="E2" s="261"/>
      <c r="F2" s="261"/>
      <c r="G2" s="261"/>
      <c r="H2" s="261"/>
      <c r="I2" s="261"/>
      <c r="J2" s="261"/>
      <c r="K2" s="261"/>
      <c r="M2" s="123"/>
      <c r="N2" s="123"/>
      <c r="O2" s="124"/>
      <c r="Q2" s="333" t="s">
        <v>241</v>
      </c>
      <c r="R2" s="333"/>
      <c r="S2" s="331" t="s">
        <v>242</v>
      </c>
      <c r="T2" s="331" t="s">
        <v>259</v>
      </c>
      <c r="U2" s="3"/>
    </row>
    <row r="3" spans="1:22" ht="21" customHeight="1" x14ac:dyDescent="0.45">
      <c r="A3" s="262" t="s">
        <v>31</v>
      </c>
      <c r="B3" s="262"/>
      <c r="C3" s="262"/>
      <c r="D3" s="262"/>
      <c r="E3" s="262"/>
      <c r="F3" s="262"/>
      <c r="G3" s="262"/>
      <c r="H3" s="262"/>
      <c r="I3" s="262"/>
      <c r="J3" s="262"/>
      <c r="K3" s="262"/>
      <c r="M3" s="125"/>
      <c r="N3" s="125"/>
      <c r="O3" s="125"/>
      <c r="Q3" s="334"/>
      <c r="R3" s="334"/>
      <c r="S3" s="332"/>
      <c r="T3" s="332"/>
      <c r="U3" s="219"/>
    </row>
    <row r="4" spans="1:22" ht="46.5" customHeight="1" x14ac:dyDescent="0.5">
      <c r="A4" s="250" t="s">
        <v>3</v>
      </c>
      <c r="B4" s="234" t="s">
        <v>74</v>
      </c>
      <c r="C4" s="235"/>
      <c r="D4" s="52" t="s">
        <v>121</v>
      </c>
      <c r="E4" s="52"/>
      <c r="F4" s="46">
        <v>100000</v>
      </c>
      <c r="G4" s="50"/>
      <c r="H4" s="50"/>
      <c r="I4" s="50"/>
      <c r="J4" s="50"/>
      <c r="K4" s="46">
        <f t="shared" ref="K4:K13" si="0">SUM(F4:J4)</f>
        <v>100000</v>
      </c>
      <c r="M4" s="47"/>
      <c r="N4" s="47"/>
      <c r="O4" s="55"/>
      <c r="Q4" s="223">
        <v>1</v>
      </c>
      <c r="R4" s="205" t="s">
        <v>79</v>
      </c>
      <c r="S4" s="206">
        <f>SUM(K24:K33,K35:K38,K40:K46,K50:K61)</f>
        <v>36758250</v>
      </c>
      <c r="T4" s="216">
        <f>SUM(K24:K33,K35:K38,K40:K46,K50:K61)</f>
        <v>36758250</v>
      </c>
      <c r="U4" s="225">
        <f>S4+S5</f>
        <v>61918250</v>
      </c>
      <c r="V4" s="225">
        <f>T4+T5</f>
        <v>66187350</v>
      </c>
    </row>
    <row r="5" spans="1:22" ht="45.75" customHeight="1" x14ac:dyDescent="0.5">
      <c r="A5" s="250"/>
      <c r="B5" s="234" t="s">
        <v>75</v>
      </c>
      <c r="C5" s="235"/>
      <c r="D5" s="52" t="s">
        <v>120</v>
      </c>
      <c r="E5" s="52"/>
      <c r="F5" s="50"/>
      <c r="G5" s="46">
        <v>200000</v>
      </c>
      <c r="H5" s="50"/>
      <c r="I5" s="50"/>
      <c r="J5" s="50"/>
      <c r="K5" s="46">
        <f t="shared" si="0"/>
        <v>200000</v>
      </c>
      <c r="M5" s="47"/>
      <c r="N5" s="47"/>
      <c r="O5" s="55"/>
      <c r="Q5" s="223"/>
      <c r="R5" s="207" t="s">
        <v>80</v>
      </c>
      <c r="S5" s="206">
        <f>SUM(K4:K14)</f>
        <v>25160000</v>
      </c>
      <c r="T5" s="217">
        <f>SUM(K4:K19)</f>
        <v>29429100</v>
      </c>
      <c r="U5" s="226"/>
      <c r="V5" s="226"/>
    </row>
    <row r="6" spans="1:22" ht="42" x14ac:dyDescent="0.5">
      <c r="A6" s="250"/>
      <c r="B6" s="257" t="s">
        <v>77</v>
      </c>
      <c r="C6" s="89" t="s">
        <v>113</v>
      </c>
      <c r="D6" s="199" t="s">
        <v>114</v>
      </c>
      <c r="E6" s="90"/>
      <c r="F6" s="46">
        <v>100000</v>
      </c>
      <c r="G6" s="50"/>
      <c r="H6" s="50"/>
      <c r="I6" s="50"/>
      <c r="J6" s="50"/>
      <c r="K6" s="46">
        <f t="shared" si="0"/>
        <v>100000</v>
      </c>
      <c r="M6" s="47"/>
      <c r="N6" s="47"/>
      <c r="O6" s="55"/>
      <c r="P6" s="130"/>
      <c r="Q6" s="224">
        <v>2</v>
      </c>
      <c r="R6" s="205" t="s">
        <v>79</v>
      </c>
      <c r="S6" s="206">
        <f>SUM(K84:K101)</f>
        <v>8660000</v>
      </c>
      <c r="T6" s="217">
        <f>SUM(K84:K101)</f>
        <v>8660000</v>
      </c>
      <c r="U6" s="225">
        <f t="shared" ref="U6:V6" si="1">S6+S7</f>
        <v>12878911</v>
      </c>
      <c r="V6" s="225">
        <f t="shared" si="1"/>
        <v>14768911</v>
      </c>
    </row>
    <row r="7" spans="1:22" ht="39.75" customHeight="1" x14ac:dyDescent="0.5">
      <c r="A7" s="250"/>
      <c r="B7" s="257"/>
      <c r="C7" s="89" t="s">
        <v>115</v>
      </c>
      <c r="D7" s="199" t="s">
        <v>116</v>
      </c>
      <c r="E7" s="90"/>
      <c r="F7" s="46">
        <v>100000</v>
      </c>
      <c r="G7" s="50"/>
      <c r="H7" s="50"/>
      <c r="I7" s="50"/>
      <c r="J7" s="50"/>
      <c r="K7" s="46">
        <f t="shared" si="0"/>
        <v>100000</v>
      </c>
      <c r="M7" s="47"/>
      <c r="N7" s="47"/>
      <c r="O7" s="55"/>
      <c r="Q7" s="224"/>
      <c r="R7" s="207" t="s">
        <v>80</v>
      </c>
      <c r="S7" s="206">
        <f>SUM(K64:K72)</f>
        <v>4218911</v>
      </c>
      <c r="T7" s="217">
        <f>SUM(K64:K81)</f>
        <v>6108911</v>
      </c>
      <c r="U7" s="226"/>
      <c r="V7" s="226"/>
    </row>
    <row r="8" spans="1:22" ht="50.25" customHeight="1" x14ac:dyDescent="0.5">
      <c r="A8" s="250"/>
      <c r="B8" s="257"/>
      <c r="C8" s="89" t="s">
        <v>117</v>
      </c>
      <c r="D8" s="199" t="s">
        <v>229</v>
      </c>
      <c r="E8" s="90"/>
      <c r="F8" s="46">
        <v>100000</v>
      </c>
      <c r="G8" s="50"/>
      <c r="H8" s="50"/>
      <c r="I8" s="50"/>
      <c r="J8" s="50"/>
      <c r="K8" s="46">
        <f t="shared" si="0"/>
        <v>100000</v>
      </c>
      <c r="M8" s="47"/>
      <c r="N8" s="47"/>
      <c r="O8" s="55"/>
      <c r="Q8" s="224">
        <v>3</v>
      </c>
      <c r="R8" s="205" t="s">
        <v>79</v>
      </c>
      <c r="S8" s="210">
        <f>SUM(K117:K134)</f>
        <v>7729600</v>
      </c>
      <c r="T8" s="218">
        <f>SUM(K117:K134)</f>
        <v>7729600</v>
      </c>
      <c r="U8" s="225">
        <f t="shared" ref="U8:V8" si="2">S8+S9</f>
        <v>10969600</v>
      </c>
      <c r="V8" s="225">
        <f t="shared" si="2"/>
        <v>10969600</v>
      </c>
    </row>
    <row r="9" spans="1:22" ht="43.5" customHeight="1" x14ac:dyDescent="0.5">
      <c r="A9" s="250"/>
      <c r="B9" s="253" t="s">
        <v>76</v>
      </c>
      <c r="C9" s="254"/>
      <c r="D9" s="88"/>
      <c r="E9" s="88"/>
      <c r="F9" s="50"/>
      <c r="G9" s="50"/>
      <c r="H9" s="50"/>
      <c r="I9" s="50"/>
      <c r="J9" s="46">
        <v>4000000</v>
      </c>
      <c r="K9" s="46">
        <f t="shared" si="0"/>
        <v>4000000</v>
      </c>
      <c r="M9" s="47"/>
      <c r="N9" s="47"/>
      <c r="O9" s="55"/>
      <c r="Q9" s="224"/>
      <c r="R9" s="207" t="s">
        <v>80</v>
      </c>
      <c r="S9" s="209">
        <f>SUM(K104:K111)</f>
        <v>3240000</v>
      </c>
      <c r="T9" s="218">
        <f>SUM(K104:K114)</f>
        <v>3240000</v>
      </c>
      <c r="U9" s="226"/>
      <c r="V9" s="226"/>
    </row>
    <row r="10" spans="1:22" ht="65.5" x14ac:dyDescent="0.5">
      <c r="A10" s="258" t="s">
        <v>64</v>
      </c>
      <c r="B10" s="234" t="s">
        <v>119</v>
      </c>
      <c r="C10" s="235"/>
      <c r="D10" s="52" t="s">
        <v>223</v>
      </c>
      <c r="E10" s="88"/>
      <c r="F10" s="46">
        <f>13500000/5</f>
        <v>2700000</v>
      </c>
      <c r="G10" s="46">
        <f>13500000/5</f>
        <v>2700000</v>
      </c>
      <c r="H10" s="46">
        <f>13500000/5</f>
        <v>2700000</v>
      </c>
      <c r="I10" s="46">
        <f>13500000/5</f>
        <v>2700000</v>
      </c>
      <c r="J10" s="46">
        <f>13500000/5</f>
        <v>2700000</v>
      </c>
      <c r="K10" s="46">
        <f t="shared" si="0"/>
        <v>13500000</v>
      </c>
      <c r="M10" s="48"/>
      <c r="N10" s="74"/>
      <c r="O10" s="55"/>
      <c r="Q10" s="224">
        <v>4</v>
      </c>
      <c r="R10" s="205" t="s">
        <v>79</v>
      </c>
      <c r="S10" s="209">
        <f>SUM(K140:K141)</f>
        <v>40000</v>
      </c>
      <c r="T10" s="218">
        <f>SUM(K140:K141)</f>
        <v>40000</v>
      </c>
      <c r="U10" s="225">
        <f t="shared" ref="U10" si="3">S10+S11</f>
        <v>675000</v>
      </c>
    </row>
    <row r="11" spans="1:22" ht="110" x14ac:dyDescent="0.5">
      <c r="A11" s="259"/>
      <c r="B11" s="234" t="s">
        <v>118</v>
      </c>
      <c r="C11" s="235"/>
      <c r="D11" s="52" t="s">
        <v>224</v>
      </c>
      <c r="E11" s="52"/>
      <c r="F11" s="46">
        <f>2500000/5</f>
        <v>500000</v>
      </c>
      <c r="G11" s="46">
        <f>2500000/5</f>
        <v>500000</v>
      </c>
      <c r="H11" s="46">
        <f>2500000/5</f>
        <v>500000</v>
      </c>
      <c r="I11" s="46">
        <f>2500000/5</f>
        <v>500000</v>
      </c>
      <c r="J11" s="46">
        <f>2500000/5</f>
        <v>500000</v>
      </c>
      <c r="K11" s="46">
        <f t="shared" si="0"/>
        <v>2500000</v>
      </c>
      <c r="M11" s="51"/>
      <c r="N11" s="62"/>
      <c r="O11" s="55"/>
      <c r="Q11" s="224"/>
      <c r="R11" s="207" t="s">
        <v>80</v>
      </c>
      <c r="S11" s="209">
        <f>SUM(K137:K139)</f>
        <v>635000</v>
      </c>
      <c r="T11" s="218">
        <f>SUM(K137:K139)</f>
        <v>635000</v>
      </c>
      <c r="U11" s="226"/>
    </row>
    <row r="12" spans="1:22" ht="72.5" customHeight="1" x14ac:dyDescent="0.5">
      <c r="A12" s="260"/>
      <c r="B12" s="234" t="s">
        <v>161</v>
      </c>
      <c r="C12" s="235"/>
      <c r="D12" s="52" t="s">
        <v>225</v>
      </c>
      <c r="E12" s="52"/>
      <c r="F12" s="46">
        <f>4500000/5</f>
        <v>900000</v>
      </c>
      <c r="G12" s="46">
        <f>4500000/5</f>
        <v>900000</v>
      </c>
      <c r="H12" s="46">
        <f>4500000/5</f>
        <v>900000</v>
      </c>
      <c r="I12" s="46">
        <f>4500000/5</f>
        <v>900000</v>
      </c>
      <c r="J12" s="46">
        <f>4500000/5</f>
        <v>900000</v>
      </c>
      <c r="K12" s="46">
        <f t="shared" si="0"/>
        <v>4500000</v>
      </c>
      <c r="M12" s="51"/>
      <c r="N12" s="62"/>
      <c r="O12" s="55"/>
      <c r="P12" s="130"/>
      <c r="Q12" s="223" t="s">
        <v>243</v>
      </c>
      <c r="R12" s="223"/>
      <c r="S12" s="208">
        <f>SUM(S4:S11)</f>
        <v>86441761</v>
      </c>
      <c r="T12" s="208">
        <f>SUM(T4:T11)</f>
        <v>92600861</v>
      </c>
    </row>
    <row r="13" spans="1:22" ht="108.5" customHeight="1" x14ac:dyDescent="0.5">
      <c r="A13" s="250" t="s">
        <v>24</v>
      </c>
      <c r="B13" s="234" t="s">
        <v>230</v>
      </c>
      <c r="C13" s="235"/>
      <c r="D13" s="52" t="s">
        <v>231</v>
      </c>
      <c r="E13" s="88"/>
      <c r="F13" s="110">
        <v>50000</v>
      </c>
      <c r="G13" s="111"/>
      <c r="H13" s="111"/>
      <c r="I13" s="111"/>
      <c r="J13" s="111"/>
      <c r="K13" s="46">
        <f t="shared" si="0"/>
        <v>50000</v>
      </c>
      <c r="M13" s="48"/>
      <c r="N13" s="47"/>
      <c r="O13" s="55"/>
      <c r="P13" s="130"/>
      <c r="Q13" s="223" t="s">
        <v>252</v>
      </c>
      <c r="R13" s="223"/>
      <c r="S13" s="208">
        <f>0.4*S12</f>
        <v>34576704.399999999</v>
      </c>
    </row>
    <row r="14" spans="1:22" ht="53" customHeight="1" thickBot="1" x14ac:dyDescent="0.55000000000000004">
      <c r="A14" s="241"/>
      <c r="B14" s="263" t="s">
        <v>232</v>
      </c>
      <c r="C14" s="264"/>
      <c r="D14" s="150" t="s">
        <v>233</v>
      </c>
      <c r="E14" s="144"/>
      <c r="F14" s="151"/>
      <c r="G14" s="145">
        <v>10000</v>
      </c>
      <c r="H14" s="146"/>
      <c r="I14" s="146"/>
      <c r="J14" s="146"/>
      <c r="K14" s="147">
        <f>SUM(G14:J14)</f>
        <v>10000</v>
      </c>
      <c r="M14" s="48"/>
      <c r="N14" s="47"/>
      <c r="O14" s="55"/>
      <c r="Q14" s="11"/>
    </row>
    <row r="15" spans="1:22" ht="29.25" customHeight="1" thickTop="1" x14ac:dyDescent="0.5">
      <c r="A15" s="155" t="s">
        <v>23</v>
      </c>
      <c r="B15" s="248" t="s">
        <v>13</v>
      </c>
      <c r="C15" s="249"/>
      <c r="D15" s="143"/>
      <c r="E15" s="156"/>
      <c r="F15" s="152"/>
      <c r="G15" s="152"/>
      <c r="H15" s="152"/>
      <c r="I15" s="152"/>
      <c r="J15" s="152"/>
      <c r="K15" s="154">
        <f>SUM(F15:J15)</f>
        <v>0</v>
      </c>
      <c r="L15" s="153"/>
      <c r="M15" s="47"/>
      <c r="N15" s="47"/>
      <c r="O15" s="55"/>
      <c r="R15"/>
    </row>
    <row r="16" spans="1:22" ht="48.5" customHeight="1" x14ac:dyDescent="0.5">
      <c r="A16" s="161" t="s">
        <v>177</v>
      </c>
      <c r="B16" s="255" t="s">
        <v>38</v>
      </c>
      <c r="C16" s="256"/>
      <c r="D16" s="184"/>
      <c r="E16" s="141"/>
      <c r="F16" s="166"/>
      <c r="G16" s="166"/>
      <c r="H16" s="166"/>
      <c r="I16" s="135"/>
      <c r="J16" s="166"/>
      <c r="K16" s="159">
        <f>SUM(F16:J16)</f>
        <v>0</v>
      </c>
      <c r="L16" s="153"/>
      <c r="M16" s="47"/>
      <c r="N16" s="47"/>
      <c r="O16" s="55"/>
    </row>
    <row r="17" spans="1:19" ht="72" customHeight="1" x14ac:dyDescent="0.5">
      <c r="A17" s="320" t="s">
        <v>192</v>
      </c>
      <c r="B17" s="255" t="s">
        <v>193</v>
      </c>
      <c r="C17" s="256"/>
      <c r="D17" s="184"/>
      <c r="E17" s="135"/>
      <c r="F17" s="166"/>
      <c r="G17" s="166"/>
      <c r="H17" s="185">
        <v>28300</v>
      </c>
      <c r="I17" s="186">
        <v>400000</v>
      </c>
      <c r="J17" s="187" t="s">
        <v>194</v>
      </c>
      <c r="K17" s="196">
        <f>28300+400000+800000+3000000</f>
        <v>4228300</v>
      </c>
      <c r="L17" s="153"/>
      <c r="M17" s="47"/>
      <c r="N17" s="47"/>
      <c r="O17" s="55"/>
    </row>
    <row r="18" spans="1:19" ht="48.5" customHeight="1" x14ac:dyDescent="0.5">
      <c r="A18" s="273"/>
      <c r="B18" s="255" t="s">
        <v>195</v>
      </c>
      <c r="C18" s="256"/>
      <c r="D18" s="184"/>
      <c r="E18" s="166"/>
      <c r="F18" s="166"/>
      <c r="G18" s="166"/>
      <c r="H18" s="166"/>
      <c r="I18" s="166"/>
      <c r="J18" s="166"/>
      <c r="K18" s="183">
        <f>SUM(C18:J18)</f>
        <v>0</v>
      </c>
      <c r="L18" s="182"/>
      <c r="M18" s="47"/>
      <c r="N18" s="47"/>
      <c r="O18" s="55"/>
    </row>
    <row r="19" spans="1:19" ht="48.5" customHeight="1" thickBot="1" x14ac:dyDescent="0.55000000000000004">
      <c r="A19" s="321"/>
      <c r="B19" s="322" t="s">
        <v>196</v>
      </c>
      <c r="C19" s="323"/>
      <c r="D19" s="184"/>
      <c r="E19" s="166"/>
      <c r="F19" s="166"/>
      <c r="G19" s="185">
        <v>40800</v>
      </c>
      <c r="H19" s="166"/>
      <c r="I19" s="168"/>
      <c r="J19" s="166"/>
      <c r="K19" s="197">
        <f>SUM(C19:J19)</f>
        <v>40800</v>
      </c>
      <c r="L19" s="182"/>
      <c r="M19" s="47"/>
      <c r="N19" s="47"/>
      <c r="O19" s="55"/>
    </row>
    <row r="20" spans="1:19" ht="63.5" thickTop="1" x14ac:dyDescent="0.45">
      <c r="A20" s="163" t="s">
        <v>30</v>
      </c>
      <c r="B20" s="326" t="s">
        <v>0</v>
      </c>
      <c r="C20" s="326"/>
      <c r="D20" s="163" t="s">
        <v>82</v>
      </c>
      <c r="E20" s="163" t="s">
        <v>81</v>
      </c>
      <c r="F20" s="167">
        <v>2020</v>
      </c>
      <c r="G20" s="167">
        <v>2021</v>
      </c>
      <c r="H20" s="167">
        <v>2022</v>
      </c>
      <c r="I20" s="149">
        <v>2023</v>
      </c>
      <c r="J20" s="167">
        <v>2024</v>
      </c>
      <c r="K20" s="170" t="s">
        <v>1</v>
      </c>
      <c r="M20" s="42"/>
      <c r="N20" s="43"/>
      <c r="O20" s="44"/>
      <c r="Q20" s="4"/>
      <c r="R20" s="12"/>
      <c r="S20" s="4"/>
    </row>
    <row r="21" spans="1:19" ht="22.15" customHeight="1" x14ac:dyDescent="0.45">
      <c r="A21" s="261" t="s">
        <v>174</v>
      </c>
      <c r="B21" s="261"/>
      <c r="C21" s="261"/>
      <c r="D21" s="261"/>
      <c r="E21" s="261"/>
      <c r="F21" s="261"/>
      <c r="G21" s="261"/>
      <c r="H21" s="261"/>
      <c r="I21" s="261"/>
      <c r="J21" s="261"/>
      <c r="K21" s="261"/>
      <c r="M21" s="123"/>
      <c r="N21" s="123"/>
      <c r="O21" s="124"/>
    </row>
    <row r="22" spans="1:19" ht="20.5" customHeight="1" x14ac:dyDescent="0.45">
      <c r="A22" s="327" t="s">
        <v>32</v>
      </c>
      <c r="B22" s="327"/>
      <c r="C22" s="327"/>
      <c r="D22" s="327"/>
      <c r="E22" s="327"/>
      <c r="F22" s="327"/>
      <c r="G22" s="327"/>
      <c r="H22" s="327"/>
      <c r="I22" s="327"/>
      <c r="J22" s="327"/>
      <c r="K22" s="327"/>
      <c r="M22" s="126"/>
      <c r="N22" s="126"/>
      <c r="O22" s="126"/>
    </row>
    <row r="23" spans="1:19" ht="20.5" customHeight="1" x14ac:dyDescent="0.45">
      <c r="A23" s="260" t="s">
        <v>12</v>
      </c>
      <c r="B23" s="265" t="s">
        <v>33</v>
      </c>
      <c r="C23" s="265"/>
      <c r="D23" s="265"/>
      <c r="E23" s="265"/>
      <c r="F23" s="265"/>
      <c r="G23" s="265"/>
      <c r="H23" s="265"/>
      <c r="I23" s="265"/>
      <c r="J23" s="265"/>
      <c r="K23" s="265"/>
      <c r="M23" s="127"/>
      <c r="N23" s="127"/>
      <c r="O23" s="127"/>
    </row>
    <row r="24" spans="1:19" ht="42.75" customHeight="1" x14ac:dyDescent="0.5">
      <c r="A24" s="231"/>
      <c r="B24" s="234" t="s">
        <v>109</v>
      </c>
      <c r="C24" s="235"/>
      <c r="D24" s="199" t="s">
        <v>100</v>
      </c>
      <c r="E24" s="88"/>
      <c r="F24" s="56">
        <v>1560000</v>
      </c>
      <c r="G24" s="56"/>
      <c r="H24" s="56"/>
      <c r="I24" s="56"/>
      <c r="J24" s="56"/>
      <c r="K24" s="46">
        <f>SUM(F24:J24)</f>
        <v>1560000</v>
      </c>
      <c r="M24" s="47"/>
      <c r="N24" s="47"/>
      <c r="O24" s="91"/>
      <c r="R24" s="5"/>
      <c r="S24" s="5"/>
    </row>
    <row r="25" spans="1:19" ht="38.25" customHeight="1" x14ac:dyDescent="0.5">
      <c r="A25" s="231"/>
      <c r="B25" s="234" t="s">
        <v>110</v>
      </c>
      <c r="C25" s="235"/>
      <c r="D25" s="199" t="s">
        <v>101</v>
      </c>
      <c r="E25" s="88"/>
      <c r="F25" s="56"/>
      <c r="G25" s="56">
        <v>960000</v>
      </c>
      <c r="H25" s="56"/>
      <c r="I25" s="56"/>
      <c r="J25" s="56"/>
      <c r="K25" s="46">
        <f t="shared" ref="K25:K33" si="4">SUM(F25:J25)</f>
        <v>960000</v>
      </c>
      <c r="M25" s="47"/>
      <c r="N25" s="47"/>
      <c r="O25" s="91"/>
      <c r="R25" s="5"/>
      <c r="S25" s="5"/>
    </row>
    <row r="26" spans="1:19" ht="45.75" customHeight="1" x14ac:dyDescent="0.45">
      <c r="A26" s="231"/>
      <c r="B26" s="234" t="s">
        <v>144</v>
      </c>
      <c r="C26" s="235"/>
      <c r="D26" s="199" t="s">
        <v>102</v>
      </c>
      <c r="E26" s="88"/>
      <c r="F26" s="56"/>
      <c r="G26" s="56">
        <v>1320000</v>
      </c>
      <c r="H26" s="56"/>
      <c r="I26" s="56"/>
      <c r="J26" s="56"/>
      <c r="K26" s="46">
        <f t="shared" si="4"/>
        <v>1320000</v>
      </c>
      <c r="M26" s="47"/>
      <c r="N26" s="47"/>
      <c r="O26" s="92"/>
      <c r="R26" s="6"/>
      <c r="S26" s="6"/>
    </row>
    <row r="27" spans="1:19" ht="37.5" customHeight="1" x14ac:dyDescent="0.45">
      <c r="A27" s="231"/>
      <c r="B27" s="236" t="s">
        <v>71</v>
      </c>
      <c r="C27" s="267"/>
      <c r="D27" s="90" t="s">
        <v>122</v>
      </c>
      <c r="E27" s="88"/>
      <c r="F27" s="56"/>
      <c r="G27" s="56">
        <v>1500000</v>
      </c>
      <c r="H27" s="56"/>
      <c r="I27" s="56"/>
      <c r="J27" s="56"/>
      <c r="K27" s="46">
        <f t="shared" si="4"/>
        <v>1500000</v>
      </c>
      <c r="M27" s="47"/>
      <c r="N27" s="47"/>
      <c r="O27" s="92"/>
      <c r="R27" s="6"/>
      <c r="S27" s="6"/>
    </row>
    <row r="28" spans="1:19" ht="40.5" customHeight="1" x14ac:dyDescent="0.45">
      <c r="A28" s="231"/>
      <c r="B28" s="234" t="s">
        <v>4</v>
      </c>
      <c r="C28" s="235"/>
      <c r="D28" s="199" t="s">
        <v>103</v>
      </c>
      <c r="E28" s="88"/>
      <c r="F28" s="56"/>
      <c r="G28" s="56"/>
      <c r="H28" s="56">
        <v>2000000</v>
      </c>
      <c r="I28" s="56"/>
      <c r="J28" s="56"/>
      <c r="K28" s="46">
        <f t="shared" si="4"/>
        <v>2000000</v>
      </c>
      <c r="M28" s="47"/>
      <c r="N28" s="47"/>
      <c r="O28" s="92"/>
      <c r="R28" s="6"/>
      <c r="S28" s="6"/>
    </row>
    <row r="29" spans="1:19" ht="39" customHeight="1" x14ac:dyDescent="0.45">
      <c r="A29" s="231"/>
      <c r="B29" s="268" t="s">
        <v>5</v>
      </c>
      <c r="C29" s="269"/>
      <c r="D29" s="90" t="s">
        <v>122</v>
      </c>
      <c r="E29" s="88"/>
      <c r="F29" s="56"/>
      <c r="G29" s="56">
        <v>1000000</v>
      </c>
      <c r="H29" s="56"/>
      <c r="I29" s="56"/>
      <c r="J29" s="56"/>
      <c r="K29" s="46">
        <f t="shared" si="4"/>
        <v>1000000</v>
      </c>
      <c r="M29" s="47"/>
      <c r="N29" s="47"/>
      <c r="O29" s="92"/>
      <c r="R29" s="6"/>
      <c r="S29" s="6"/>
    </row>
    <row r="30" spans="1:19" ht="43.5" customHeight="1" x14ac:dyDescent="0.45">
      <c r="A30" s="231"/>
      <c r="B30" s="234" t="s">
        <v>6</v>
      </c>
      <c r="C30" s="235"/>
      <c r="D30" s="199" t="s">
        <v>104</v>
      </c>
      <c r="E30" s="88"/>
      <c r="F30" s="56"/>
      <c r="G30" s="56"/>
      <c r="H30" s="56">
        <v>1500000</v>
      </c>
      <c r="I30" s="56"/>
      <c r="J30" s="56"/>
      <c r="K30" s="46">
        <f t="shared" si="4"/>
        <v>1500000</v>
      </c>
      <c r="M30" s="47"/>
      <c r="N30" s="47"/>
      <c r="O30" s="54"/>
      <c r="R30" s="6"/>
      <c r="S30" s="6"/>
    </row>
    <row r="31" spans="1:19" ht="42.75" customHeight="1" x14ac:dyDescent="0.45">
      <c r="A31" s="231"/>
      <c r="B31" s="234" t="s">
        <v>112</v>
      </c>
      <c r="C31" s="235"/>
      <c r="D31" s="199" t="s">
        <v>105</v>
      </c>
      <c r="E31" s="88"/>
      <c r="F31" s="56"/>
      <c r="G31" s="56">
        <v>500000</v>
      </c>
      <c r="H31" s="56"/>
      <c r="I31" s="56"/>
      <c r="J31" s="56"/>
      <c r="K31" s="46">
        <f t="shared" si="4"/>
        <v>500000</v>
      </c>
      <c r="M31" s="47"/>
      <c r="N31" s="47"/>
      <c r="O31" s="92"/>
      <c r="R31" s="6"/>
      <c r="S31" s="6"/>
    </row>
    <row r="32" spans="1:19" ht="43.5" customHeight="1" x14ac:dyDescent="0.45">
      <c r="A32" s="231"/>
      <c r="B32" s="234" t="s">
        <v>7</v>
      </c>
      <c r="C32" s="235"/>
      <c r="D32" s="199" t="s">
        <v>106</v>
      </c>
      <c r="E32" s="88"/>
      <c r="F32" s="56"/>
      <c r="G32" s="56"/>
      <c r="H32" s="56"/>
      <c r="I32" s="56">
        <v>1500000</v>
      </c>
      <c r="J32" s="56"/>
      <c r="K32" s="46">
        <f t="shared" si="4"/>
        <v>1500000</v>
      </c>
      <c r="M32" s="47"/>
      <c r="N32" s="47"/>
      <c r="O32" s="93"/>
      <c r="R32" s="5"/>
      <c r="S32" s="5"/>
    </row>
    <row r="33" spans="1:19" ht="40.5" customHeight="1" x14ac:dyDescent="0.45">
      <c r="A33" s="231"/>
      <c r="B33" s="234" t="s">
        <v>8</v>
      </c>
      <c r="C33" s="235"/>
      <c r="D33" s="199" t="s">
        <v>107</v>
      </c>
      <c r="E33" s="88"/>
      <c r="F33" s="56"/>
      <c r="G33" s="56"/>
      <c r="H33" s="56"/>
      <c r="I33" s="56"/>
      <c r="J33" s="56">
        <v>1500000</v>
      </c>
      <c r="K33" s="46">
        <f t="shared" si="4"/>
        <v>1500000</v>
      </c>
      <c r="L33" s="129"/>
      <c r="M33" s="47"/>
      <c r="N33" s="47"/>
      <c r="O33" s="92"/>
      <c r="R33" s="6"/>
      <c r="S33" s="6"/>
    </row>
    <row r="34" spans="1:19" ht="21" customHeight="1" x14ac:dyDescent="0.45">
      <c r="A34" s="231"/>
      <c r="B34" s="265" t="s">
        <v>34</v>
      </c>
      <c r="C34" s="265"/>
      <c r="D34" s="265"/>
      <c r="E34" s="265"/>
      <c r="F34" s="265"/>
      <c r="G34" s="265"/>
      <c r="H34" s="265"/>
      <c r="I34" s="265"/>
      <c r="J34" s="265"/>
      <c r="K34" s="265"/>
      <c r="M34" s="127"/>
      <c r="N34" s="127"/>
      <c r="O34" s="127"/>
    </row>
    <row r="35" spans="1:19" ht="37.5" customHeight="1" x14ac:dyDescent="0.5">
      <c r="A35" s="231"/>
      <c r="B35" s="234" t="s">
        <v>111</v>
      </c>
      <c r="C35" s="235"/>
      <c r="D35" s="199" t="s">
        <v>108</v>
      </c>
      <c r="E35" s="88"/>
      <c r="F35" s="56">
        <v>100000</v>
      </c>
      <c r="G35" s="56"/>
      <c r="H35" s="56"/>
      <c r="I35" s="56"/>
      <c r="J35" s="56"/>
      <c r="K35" s="46">
        <f t="shared" ref="K35:K61" si="5">SUM(F35:J35)</f>
        <v>100000</v>
      </c>
      <c r="M35" s="47"/>
      <c r="N35" s="47"/>
      <c r="O35" s="91"/>
      <c r="R35" s="5"/>
      <c r="S35" s="5"/>
    </row>
    <row r="36" spans="1:19" ht="36" customHeight="1" x14ac:dyDescent="0.45">
      <c r="A36" s="231"/>
      <c r="B36" s="234" t="s">
        <v>9</v>
      </c>
      <c r="C36" s="235"/>
      <c r="D36" s="90" t="s">
        <v>122</v>
      </c>
      <c r="E36" s="88"/>
      <c r="F36" s="56"/>
      <c r="G36" s="56">
        <v>100000</v>
      </c>
      <c r="H36" s="56"/>
      <c r="I36" s="56"/>
      <c r="J36" s="56"/>
      <c r="K36" s="46">
        <f t="shared" si="5"/>
        <v>100000</v>
      </c>
      <c r="M36" s="47"/>
      <c r="N36" s="47"/>
      <c r="O36" s="54"/>
      <c r="R36" s="6"/>
      <c r="S36" s="6"/>
    </row>
    <row r="37" spans="1:19" ht="36" customHeight="1" x14ac:dyDescent="0.45">
      <c r="A37" s="231"/>
      <c r="B37" s="234" t="s">
        <v>10</v>
      </c>
      <c r="C37" s="235"/>
      <c r="D37" s="90" t="s">
        <v>122</v>
      </c>
      <c r="E37" s="88"/>
      <c r="F37" s="56"/>
      <c r="G37" s="56"/>
      <c r="H37" s="56">
        <v>100000</v>
      </c>
      <c r="I37" s="56"/>
      <c r="J37" s="56"/>
      <c r="K37" s="46">
        <f t="shared" si="5"/>
        <v>100000</v>
      </c>
      <c r="M37" s="47"/>
      <c r="N37" s="47"/>
      <c r="O37" s="92"/>
      <c r="R37" s="6"/>
      <c r="S37" s="6"/>
    </row>
    <row r="38" spans="1:19" ht="40.5" customHeight="1" x14ac:dyDescent="0.5">
      <c r="A38" s="231"/>
      <c r="B38" s="234" t="s">
        <v>11</v>
      </c>
      <c r="C38" s="235"/>
      <c r="D38" s="90" t="s">
        <v>122</v>
      </c>
      <c r="E38" s="88"/>
      <c r="F38" s="56"/>
      <c r="G38" s="56"/>
      <c r="H38" s="56"/>
      <c r="I38" s="56">
        <v>100000</v>
      </c>
      <c r="J38" s="56"/>
      <c r="K38" s="46">
        <f t="shared" si="5"/>
        <v>100000</v>
      </c>
      <c r="M38" s="47"/>
      <c r="N38" s="47"/>
      <c r="O38" s="91"/>
      <c r="R38" s="5"/>
      <c r="S38" s="5"/>
    </row>
    <row r="39" spans="1:19" ht="20.25" customHeight="1" x14ac:dyDescent="0.45">
      <c r="A39" s="231"/>
      <c r="B39" s="265" t="s">
        <v>35</v>
      </c>
      <c r="C39" s="265"/>
      <c r="D39" s="265"/>
      <c r="E39" s="265"/>
      <c r="F39" s="265"/>
      <c r="G39" s="265"/>
      <c r="H39" s="265"/>
      <c r="I39" s="265"/>
      <c r="J39" s="265"/>
      <c r="K39" s="265"/>
      <c r="M39" s="127"/>
      <c r="N39" s="127"/>
      <c r="O39" s="127"/>
    </row>
    <row r="40" spans="1:19" ht="33.75" customHeight="1" x14ac:dyDescent="0.45">
      <c r="A40" s="231"/>
      <c r="B40" s="234" t="s">
        <v>20</v>
      </c>
      <c r="C40" s="235"/>
      <c r="D40" s="49"/>
      <c r="E40" s="88"/>
      <c r="F40" s="56">
        <v>20000</v>
      </c>
      <c r="G40" s="56"/>
      <c r="H40" s="56"/>
      <c r="I40" s="56"/>
      <c r="J40" s="56"/>
      <c r="K40" s="46">
        <f t="shared" si="5"/>
        <v>20000</v>
      </c>
      <c r="M40" s="47"/>
      <c r="N40" s="47"/>
      <c r="O40" s="94"/>
      <c r="R40" s="7"/>
      <c r="S40" s="7"/>
    </row>
    <row r="41" spans="1:19" ht="86.5" x14ac:dyDescent="0.45">
      <c r="A41" s="231"/>
      <c r="B41" s="234" t="s">
        <v>14</v>
      </c>
      <c r="C41" s="235"/>
      <c r="D41" s="193" t="s">
        <v>246</v>
      </c>
      <c r="E41" s="88"/>
      <c r="F41" s="56">
        <v>50000</v>
      </c>
      <c r="G41" s="56"/>
      <c r="H41" s="56"/>
      <c r="I41" s="56"/>
      <c r="J41" s="56"/>
      <c r="K41" s="46">
        <f t="shared" si="5"/>
        <v>50000</v>
      </c>
      <c r="M41" s="47"/>
      <c r="N41" s="47"/>
      <c r="O41" s="94"/>
      <c r="R41" s="7"/>
      <c r="S41" s="7"/>
    </row>
    <row r="42" spans="1:19" ht="35.25" customHeight="1" x14ac:dyDescent="0.45">
      <c r="A42" s="231"/>
      <c r="B42" s="234" t="s">
        <v>15</v>
      </c>
      <c r="C42" s="235"/>
      <c r="D42" s="221" t="s">
        <v>247</v>
      </c>
      <c r="E42" s="88"/>
      <c r="F42" s="56">
        <v>90000</v>
      </c>
      <c r="G42" s="56"/>
      <c r="H42" s="56"/>
      <c r="I42" s="56"/>
      <c r="J42" s="56"/>
      <c r="K42" s="46">
        <f t="shared" si="5"/>
        <v>90000</v>
      </c>
      <c r="M42" s="47"/>
      <c r="N42" s="47"/>
      <c r="O42" s="94"/>
      <c r="R42" s="7"/>
      <c r="S42" s="7"/>
    </row>
    <row r="43" spans="1:19" ht="42" customHeight="1" x14ac:dyDescent="0.45">
      <c r="A43" s="231"/>
      <c r="B43" s="234" t="s">
        <v>16</v>
      </c>
      <c r="C43" s="235"/>
      <c r="D43" s="222"/>
      <c r="E43" s="88"/>
      <c r="F43" s="56"/>
      <c r="G43" s="56">
        <v>70000</v>
      </c>
      <c r="H43" s="56">
        <v>5000</v>
      </c>
      <c r="I43" s="56">
        <v>5000</v>
      </c>
      <c r="J43" s="56">
        <v>5000</v>
      </c>
      <c r="K43" s="46">
        <f t="shared" si="5"/>
        <v>85000</v>
      </c>
      <c r="M43" s="47"/>
      <c r="N43" s="47"/>
      <c r="O43" s="94"/>
      <c r="R43" s="7"/>
      <c r="S43" s="7"/>
    </row>
    <row r="44" spans="1:19" ht="86.5" x14ac:dyDescent="0.45">
      <c r="A44" s="231"/>
      <c r="B44" s="234" t="s">
        <v>17</v>
      </c>
      <c r="C44" s="235"/>
      <c r="D44" s="220" t="s">
        <v>248</v>
      </c>
      <c r="E44" s="88"/>
      <c r="F44" s="56">
        <v>100000</v>
      </c>
      <c r="G44" s="56">
        <v>100000</v>
      </c>
      <c r="H44" s="56">
        <v>100000</v>
      </c>
      <c r="I44" s="56">
        <v>100000</v>
      </c>
      <c r="J44" s="56">
        <v>100000</v>
      </c>
      <c r="K44" s="46">
        <f t="shared" si="5"/>
        <v>500000</v>
      </c>
      <c r="M44" s="47"/>
      <c r="N44" s="47"/>
      <c r="O44" s="94"/>
      <c r="R44" s="7"/>
      <c r="S44" s="7"/>
    </row>
    <row r="45" spans="1:19" ht="41.25" customHeight="1" x14ac:dyDescent="0.45">
      <c r="A45" s="231"/>
      <c r="B45" s="234" t="s">
        <v>18</v>
      </c>
      <c r="C45" s="235"/>
      <c r="D45" s="49"/>
      <c r="E45" s="88"/>
      <c r="F45" s="56">
        <v>50000</v>
      </c>
      <c r="G45" s="56"/>
      <c r="H45" s="56"/>
      <c r="I45" s="56"/>
      <c r="J45" s="56"/>
      <c r="K45" s="46">
        <f t="shared" si="5"/>
        <v>50000</v>
      </c>
      <c r="M45" s="47"/>
      <c r="N45" s="47"/>
      <c r="O45" s="94"/>
      <c r="R45" s="7"/>
      <c r="S45" s="7"/>
    </row>
    <row r="46" spans="1:19" ht="38.25" customHeight="1" x14ac:dyDescent="0.45">
      <c r="A46" s="231"/>
      <c r="B46" s="234" t="s">
        <v>19</v>
      </c>
      <c r="C46" s="235"/>
      <c r="D46" s="49" t="s">
        <v>245</v>
      </c>
      <c r="E46" s="88"/>
      <c r="F46" s="56"/>
      <c r="G46" s="56">
        <v>20000</v>
      </c>
      <c r="H46" s="56"/>
      <c r="I46" s="56"/>
      <c r="J46" s="56"/>
      <c r="K46" s="46">
        <f t="shared" si="5"/>
        <v>20000</v>
      </c>
      <c r="M46" s="47"/>
      <c r="N46" s="47"/>
      <c r="O46" s="94"/>
      <c r="R46" s="30"/>
      <c r="S46" s="7"/>
    </row>
    <row r="47" spans="1:19" ht="63" x14ac:dyDescent="0.45">
      <c r="A47" s="39" t="s">
        <v>30</v>
      </c>
      <c r="B47" s="290" t="s">
        <v>0</v>
      </c>
      <c r="C47" s="291"/>
      <c r="D47" s="39" t="s">
        <v>82</v>
      </c>
      <c r="E47" s="39" t="s">
        <v>81</v>
      </c>
      <c r="F47" s="40">
        <v>2020</v>
      </c>
      <c r="G47" s="40">
        <v>2021</v>
      </c>
      <c r="H47" s="40">
        <v>2022</v>
      </c>
      <c r="I47" s="40">
        <v>2023</v>
      </c>
      <c r="J47" s="40">
        <v>2024</v>
      </c>
      <c r="K47" s="41" t="s">
        <v>1</v>
      </c>
      <c r="M47" s="42"/>
      <c r="N47" s="43"/>
      <c r="O47" s="44"/>
      <c r="Q47" s="4"/>
      <c r="R47" s="12"/>
      <c r="S47" s="4"/>
    </row>
    <row r="48" spans="1:19" ht="22.15" customHeight="1" x14ac:dyDescent="0.45">
      <c r="A48" s="266" t="s">
        <v>174</v>
      </c>
      <c r="B48" s="266"/>
      <c r="C48" s="266"/>
      <c r="D48" s="266"/>
      <c r="E48" s="266"/>
      <c r="F48" s="266"/>
      <c r="G48" s="266"/>
      <c r="H48" s="266"/>
      <c r="I48" s="266"/>
      <c r="J48" s="266"/>
      <c r="K48" s="266"/>
      <c r="M48" s="123"/>
      <c r="N48" s="123"/>
      <c r="O48" s="124"/>
    </row>
    <row r="49" spans="1:19" ht="20.5" customHeight="1" x14ac:dyDescent="0.45">
      <c r="A49" s="270" t="s">
        <v>32</v>
      </c>
      <c r="B49" s="270"/>
      <c r="C49" s="270"/>
      <c r="D49" s="270"/>
      <c r="E49" s="270"/>
      <c r="F49" s="270"/>
      <c r="G49" s="270"/>
      <c r="H49" s="270"/>
      <c r="I49" s="270"/>
      <c r="J49" s="270"/>
      <c r="K49" s="270"/>
      <c r="M49" s="126"/>
      <c r="N49" s="126"/>
      <c r="O49" s="126"/>
    </row>
    <row r="50" spans="1:19" ht="63" customHeight="1" x14ac:dyDescent="0.5">
      <c r="A50" s="231" t="s">
        <v>22</v>
      </c>
      <c r="B50" s="234" t="s">
        <v>37</v>
      </c>
      <c r="C50" s="235"/>
      <c r="D50" s="52" t="s">
        <v>123</v>
      </c>
      <c r="E50" s="52"/>
      <c r="F50" s="56">
        <f>700000/5</f>
        <v>140000</v>
      </c>
      <c r="G50" s="56">
        <f>700000/5</f>
        <v>140000</v>
      </c>
      <c r="H50" s="56">
        <f>700000/5</f>
        <v>140000</v>
      </c>
      <c r="I50" s="56">
        <f>700000/5</f>
        <v>140000</v>
      </c>
      <c r="J50" s="56">
        <f>700000/5</f>
        <v>140000</v>
      </c>
      <c r="K50" s="46">
        <f t="shared" si="5"/>
        <v>700000</v>
      </c>
      <c r="M50" s="48"/>
      <c r="N50" s="47"/>
      <c r="O50" s="66"/>
    </row>
    <row r="51" spans="1:19" ht="85" customHeight="1" x14ac:dyDescent="0.5">
      <c r="A51" s="231"/>
      <c r="B51" s="234" t="s">
        <v>187</v>
      </c>
      <c r="C51" s="235"/>
      <c r="D51" s="52"/>
      <c r="E51" s="52"/>
      <c r="F51" s="56">
        <v>3250</v>
      </c>
      <c r="G51" s="56"/>
      <c r="H51" s="56"/>
      <c r="I51" s="56"/>
      <c r="J51" s="56"/>
      <c r="K51" s="46">
        <f t="shared" si="5"/>
        <v>3250</v>
      </c>
      <c r="M51" s="48"/>
      <c r="N51" s="48"/>
      <c r="O51" s="66"/>
    </row>
    <row r="52" spans="1:19" ht="34.5" customHeight="1" x14ac:dyDescent="0.5">
      <c r="A52" s="231"/>
      <c r="B52" s="234" t="s">
        <v>68</v>
      </c>
      <c r="C52" s="235"/>
      <c r="D52" s="52" t="s">
        <v>125</v>
      </c>
      <c r="E52" s="52"/>
      <c r="F52" s="56"/>
      <c r="G52" s="56"/>
      <c r="I52" s="56">
        <v>100000</v>
      </c>
      <c r="J52" s="56">
        <v>100000</v>
      </c>
      <c r="K52" s="46">
        <f>SUM(F52:J52)</f>
        <v>200000</v>
      </c>
      <c r="M52" s="48"/>
      <c r="N52" s="47"/>
      <c r="O52" s="66"/>
    </row>
    <row r="53" spans="1:19" ht="96" customHeight="1" x14ac:dyDescent="0.5">
      <c r="A53" s="231"/>
      <c r="B53" s="234" t="s">
        <v>69</v>
      </c>
      <c r="C53" s="235"/>
      <c r="D53" s="52" t="s">
        <v>124</v>
      </c>
      <c r="E53" s="52"/>
      <c r="G53" s="56">
        <v>35000</v>
      </c>
      <c r="H53" s="56">
        <v>165000</v>
      </c>
      <c r="I53" s="56"/>
      <c r="J53" s="56"/>
      <c r="K53" s="46">
        <f>SUM(G53:J53)</f>
        <v>200000</v>
      </c>
      <c r="M53" s="48"/>
      <c r="N53" s="47"/>
      <c r="O53" s="66"/>
    </row>
    <row r="54" spans="1:19" ht="40.5" customHeight="1" x14ac:dyDescent="0.5">
      <c r="A54" s="231"/>
      <c r="B54" s="234" t="s">
        <v>70</v>
      </c>
      <c r="C54" s="235"/>
      <c r="D54" s="52" t="s">
        <v>185</v>
      </c>
      <c r="E54" s="52"/>
      <c r="F54" s="56"/>
      <c r="G54" s="56">
        <v>70000</v>
      </c>
      <c r="H54" s="56">
        <v>100000</v>
      </c>
      <c r="I54" s="56"/>
      <c r="J54" s="56"/>
      <c r="K54" s="46">
        <f t="shared" si="5"/>
        <v>170000</v>
      </c>
      <c r="M54" s="48"/>
      <c r="N54" s="47"/>
      <c r="O54" s="66"/>
    </row>
    <row r="55" spans="1:19" ht="123" customHeight="1" x14ac:dyDescent="0.5">
      <c r="A55" s="231"/>
      <c r="B55" s="234" t="s">
        <v>186</v>
      </c>
      <c r="C55" s="235"/>
      <c r="D55" s="52" t="s">
        <v>167</v>
      </c>
      <c r="E55" s="52"/>
      <c r="G55" s="56">
        <v>30000</v>
      </c>
      <c r="H55" s="56">
        <v>250000</v>
      </c>
      <c r="I55" s="56"/>
      <c r="J55" s="56"/>
      <c r="K55" s="46">
        <f>SUM(G55:J55)</f>
        <v>280000</v>
      </c>
      <c r="M55" s="48"/>
      <c r="N55" s="47"/>
      <c r="O55" s="55"/>
    </row>
    <row r="56" spans="1:19" s="1" customFormat="1" ht="95" customHeight="1" x14ac:dyDescent="0.5">
      <c r="A56" s="231" t="s">
        <v>21</v>
      </c>
      <c r="B56" s="234" t="s">
        <v>142</v>
      </c>
      <c r="C56" s="235"/>
      <c r="D56" s="52" t="s">
        <v>206</v>
      </c>
      <c r="E56" s="52"/>
      <c r="F56" s="56"/>
      <c r="G56" s="56">
        <v>8000</v>
      </c>
      <c r="H56" s="56">
        <v>12000</v>
      </c>
      <c r="I56" s="56">
        <v>4000</v>
      </c>
      <c r="J56" s="56"/>
      <c r="K56" s="46">
        <f t="shared" si="5"/>
        <v>24000</v>
      </c>
      <c r="L56" s="21"/>
      <c r="M56" s="57"/>
      <c r="N56" s="58"/>
      <c r="O56" s="59"/>
      <c r="R56" s="3"/>
      <c r="S56" s="3"/>
    </row>
    <row r="57" spans="1:19" s="1" customFormat="1" ht="124.5" customHeight="1" x14ac:dyDescent="0.5">
      <c r="A57" s="231"/>
      <c r="B57" s="234" t="s">
        <v>78</v>
      </c>
      <c r="C57" s="235"/>
      <c r="D57" s="52" t="s">
        <v>155</v>
      </c>
      <c r="E57" s="52"/>
      <c r="F57" s="56">
        <v>3200</v>
      </c>
      <c r="G57" s="56">
        <v>3200</v>
      </c>
      <c r="H57" s="56">
        <v>3200</v>
      </c>
      <c r="I57" s="56">
        <v>3200</v>
      </c>
      <c r="J57" s="56">
        <v>3200</v>
      </c>
      <c r="K57" s="46">
        <f t="shared" si="5"/>
        <v>16000</v>
      </c>
      <c r="L57" s="21"/>
      <c r="M57" s="57"/>
      <c r="N57" s="58"/>
      <c r="O57" s="59"/>
      <c r="R57" s="3"/>
      <c r="S57" s="3"/>
    </row>
    <row r="58" spans="1:19" ht="63" x14ac:dyDescent="0.5">
      <c r="A58" s="258" t="s">
        <v>65</v>
      </c>
      <c r="B58" s="95" t="s">
        <v>127</v>
      </c>
      <c r="C58" s="73" t="s">
        <v>145</v>
      </c>
      <c r="D58" s="70" t="s">
        <v>209</v>
      </c>
      <c r="E58" s="52"/>
      <c r="F58" s="56"/>
      <c r="G58" s="56"/>
      <c r="H58" s="56"/>
      <c r="I58" s="56">
        <f>13000000*3/10</f>
        <v>3900000</v>
      </c>
      <c r="J58" s="56">
        <f>13000000*7/10</f>
        <v>9100000</v>
      </c>
      <c r="K58" s="46">
        <f t="shared" si="5"/>
        <v>13000000</v>
      </c>
      <c r="M58" s="48"/>
      <c r="N58" s="74"/>
      <c r="O58" s="55"/>
    </row>
    <row r="59" spans="1:19" ht="42.75" customHeight="1" x14ac:dyDescent="0.5">
      <c r="A59" s="259"/>
      <c r="B59" s="116" t="s">
        <v>128</v>
      </c>
      <c r="C59" s="73" t="s">
        <v>129</v>
      </c>
      <c r="D59" s="75" t="s">
        <v>207</v>
      </c>
      <c r="E59" s="52"/>
      <c r="F59" s="56"/>
      <c r="G59" s="56"/>
      <c r="H59" s="56">
        <v>3000000</v>
      </c>
      <c r="I59" s="56">
        <v>3000000</v>
      </c>
      <c r="J59" s="56"/>
      <c r="K59" s="46">
        <f t="shared" si="5"/>
        <v>6000000</v>
      </c>
      <c r="M59" s="62"/>
      <c r="N59" s="62"/>
      <c r="O59" s="55"/>
    </row>
    <row r="60" spans="1:19" ht="87.5" customHeight="1" x14ac:dyDescent="0.5">
      <c r="A60" s="259"/>
      <c r="B60" s="274" t="s">
        <v>130</v>
      </c>
      <c r="C60" s="73" t="s">
        <v>131</v>
      </c>
      <c r="D60" s="221" t="s">
        <v>208</v>
      </c>
      <c r="E60" s="52"/>
      <c r="F60" s="56">
        <v>180000</v>
      </c>
      <c r="G60" s="56"/>
      <c r="H60" s="56"/>
      <c r="I60" s="56"/>
      <c r="J60" s="56"/>
      <c r="K60" s="46">
        <f t="shared" si="5"/>
        <v>180000</v>
      </c>
      <c r="M60" s="96"/>
      <c r="N60" s="48"/>
      <c r="O60" s="55"/>
    </row>
    <row r="61" spans="1:19" ht="59.25" customHeight="1" x14ac:dyDescent="0.5">
      <c r="A61" s="259"/>
      <c r="B61" s="275"/>
      <c r="C61" s="73" t="s">
        <v>132</v>
      </c>
      <c r="D61" s="222"/>
      <c r="E61" s="52"/>
      <c r="F61" s="56"/>
      <c r="G61" s="56">
        <v>715000</v>
      </c>
      <c r="H61" s="56">
        <v>715000</v>
      </c>
      <c r="I61" s="56"/>
      <c r="J61" s="56"/>
      <c r="K61" s="46">
        <f t="shared" si="5"/>
        <v>1430000</v>
      </c>
      <c r="L61" s="129"/>
      <c r="M61" s="96"/>
      <c r="N61" s="48"/>
      <c r="O61" s="55"/>
      <c r="R61" s="10"/>
      <c r="S61" s="13"/>
    </row>
    <row r="62" spans="1:19" ht="42" x14ac:dyDescent="0.45">
      <c r="A62" s="39" t="s">
        <v>30</v>
      </c>
      <c r="B62" s="287" t="s">
        <v>0</v>
      </c>
      <c r="C62" s="287"/>
      <c r="D62" s="15" t="s">
        <v>82</v>
      </c>
      <c r="E62" s="15" t="s">
        <v>81</v>
      </c>
      <c r="F62" s="16">
        <v>2020</v>
      </c>
      <c r="G62" s="16">
        <v>2021</v>
      </c>
      <c r="H62" s="16">
        <v>2022</v>
      </c>
      <c r="I62" s="16">
        <v>2023</v>
      </c>
      <c r="J62" s="16">
        <v>2024</v>
      </c>
      <c r="K62" s="17" t="s">
        <v>1</v>
      </c>
      <c r="M62" s="18"/>
      <c r="N62" s="19"/>
      <c r="O62" s="20"/>
      <c r="Q62" s="4"/>
      <c r="R62" s="12"/>
      <c r="S62" s="4"/>
    </row>
    <row r="63" spans="1:19" ht="21" customHeight="1" x14ac:dyDescent="0.45">
      <c r="A63" s="278" t="s">
        <v>172</v>
      </c>
      <c r="B63" s="278"/>
      <c r="C63" s="278"/>
      <c r="D63" s="278"/>
      <c r="E63" s="278"/>
      <c r="F63" s="278"/>
      <c r="G63" s="278"/>
      <c r="H63" s="278"/>
      <c r="I63" s="278"/>
      <c r="J63" s="278"/>
      <c r="K63" s="278"/>
      <c r="P63" s="21"/>
    </row>
    <row r="64" spans="1:19" ht="45" customHeight="1" x14ac:dyDescent="0.45">
      <c r="A64" s="50" t="s">
        <v>52</v>
      </c>
      <c r="B64" s="271" t="s">
        <v>141</v>
      </c>
      <c r="C64" s="272"/>
      <c r="D64" s="99" t="s">
        <v>188</v>
      </c>
      <c r="E64" s="120"/>
      <c r="F64" s="100">
        <v>160652</v>
      </c>
      <c r="G64" s="100"/>
      <c r="H64" s="98"/>
      <c r="I64" s="98"/>
      <c r="J64" s="98"/>
      <c r="K64" s="101">
        <f t="shared" ref="K64:K72" si="6">SUM(F64:J64)</f>
        <v>160652</v>
      </c>
      <c r="L64" s="129"/>
      <c r="P64" s="21"/>
    </row>
    <row r="65" spans="1:19" ht="152.5" customHeight="1" x14ac:dyDescent="0.45">
      <c r="A65" s="241" t="s">
        <v>26</v>
      </c>
      <c r="B65" s="232" t="s">
        <v>134</v>
      </c>
      <c r="C65" s="233"/>
      <c r="D65" s="97" t="s">
        <v>249</v>
      </c>
      <c r="E65" s="120"/>
      <c r="F65" s="46">
        <v>23103</v>
      </c>
      <c r="G65" s="50"/>
      <c r="H65" s="50"/>
      <c r="I65" s="50"/>
      <c r="J65" s="50"/>
      <c r="K65" s="46">
        <f t="shared" si="6"/>
        <v>23103</v>
      </c>
      <c r="P65" s="21"/>
    </row>
    <row r="66" spans="1:19" ht="39.75" customHeight="1" x14ac:dyDescent="0.45">
      <c r="A66" s="242"/>
      <c r="B66" s="232" t="s">
        <v>189</v>
      </c>
      <c r="C66" s="233"/>
      <c r="D66" s="97" t="s">
        <v>135</v>
      </c>
      <c r="E66" s="120"/>
      <c r="F66" s="46">
        <v>250000</v>
      </c>
      <c r="G66" s="46">
        <v>450000</v>
      </c>
      <c r="H66" s="50"/>
      <c r="I66" s="50"/>
      <c r="J66" s="50"/>
      <c r="K66" s="46">
        <f t="shared" si="6"/>
        <v>700000</v>
      </c>
      <c r="P66" s="21"/>
    </row>
    <row r="67" spans="1:19" ht="45.75" customHeight="1" x14ac:dyDescent="0.45">
      <c r="A67" s="242"/>
      <c r="B67" s="232" t="s">
        <v>136</v>
      </c>
      <c r="C67" s="233"/>
      <c r="D67" s="49"/>
      <c r="E67" s="120"/>
      <c r="F67" s="102">
        <v>184000</v>
      </c>
      <c r="G67" s="50"/>
      <c r="H67" s="50"/>
      <c r="I67" s="50"/>
      <c r="J67" s="50"/>
      <c r="K67" s="46">
        <f t="shared" si="6"/>
        <v>184000</v>
      </c>
      <c r="P67" s="21"/>
    </row>
    <row r="68" spans="1:19" s="328" customFormat="1" ht="45.75" customHeight="1" x14ac:dyDescent="0.45">
      <c r="A68" s="231" t="s">
        <v>253</v>
      </c>
      <c r="B68" s="232" t="s">
        <v>254</v>
      </c>
      <c r="C68" s="233"/>
      <c r="D68" s="49"/>
      <c r="E68" s="120"/>
      <c r="F68" s="102">
        <v>14000</v>
      </c>
      <c r="G68" s="102">
        <v>36000</v>
      </c>
      <c r="H68" s="102"/>
      <c r="I68" s="102"/>
      <c r="J68" s="102"/>
      <c r="K68" s="46">
        <f t="shared" si="6"/>
        <v>50000</v>
      </c>
      <c r="L68" s="21"/>
      <c r="M68" s="21"/>
      <c r="N68" s="21"/>
      <c r="O68" s="21"/>
      <c r="P68" s="21"/>
      <c r="R68" s="329"/>
      <c r="S68" s="329"/>
    </row>
    <row r="69" spans="1:19" ht="45.75" customHeight="1" x14ac:dyDescent="0.45">
      <c r="A69" s="231"/>
      <c r="B69" s="232" t="s">
        <v>255</v>
      </c>
      <c r="C69" s="233"/>
      <c r="D69" s="49"/>
      <c r="E69" s="120"/>
      <c r="F69" s="102">
        <v>184610</v>
      </c>
      <c r="G69" s="102">
        <v>290676</v>
      </c>
      <c r="H69" s="102">
        <v>478231</v>
      </c>
      <c r="I69" s="102">
        <v>654614</v>
      </c>
      <c r="J69" s="102">
        <v>368025</v>
      </c>
      <c r="K69" s="46">
        <f t="shared" si="6"/>
        <v>1976156</v>
      </c>
      <c r="P69" s="21"/>
    </row>
    <row r="70" spans="1:19" ht="151.5" customHeight="1" x14ac:dyDescent="0.45">
      <c r="A70" s="231"/>
      <c r="B70" s="232" t="s">
        <v>258</v>
      </c>
      <c r="C70" s="233"/>
      <c r="D70" s="97" t="s">
        <v>261</v>
      </c>
      <c r="E70" s="120"/>
      <c r="F70" s="102"/>
      <c r="G70" s="102">
        <v>50000</v>
      </c>
      <c r="H70" s="102">
        <v>75000</v>
      </c>
      <c r="I70" s="102">
        <v>75000</v>
      </c>
      <c r="J70" s="102">
        <v>75000</v>
      </c>
      <c r="K70" s="46">
        <f t="shared" si="6"/>
        <v>275000</v>
      </c>
      <c r="P70" s="21"/>
    </row>
    <row r="71" spans="1:19" ht="40.5" customHeight="1" x14ac:dyDescent="0.45">
      <c r="A71" s="231"/>
      <c r="B71" s="232" t="s">
        <v>257</v>
      </c>
      <c r="C71" s="233"/>
      <c r="D71" s="191" t="s">
        <v>256</v>
      </c>
      <c r="E71" s="120"/>
      <c r="F71" s="102"/>
      <c r="G71" s="102">
        <v>150000</v>
      </c>
      <c r="H71" s="102">
        <v>150000</v>
      </c>
      <c r="I71" s="102">
        <v>150000</v>
      </c>
      <c r="J71" s="102">
        <v>150000</v>
      </c>
      <c r="K71" s="46">
        <f t="shared" si="6"/>
        <v>600000</v>
      </c>
      <c r="P71" s="21"/>
      <c r="Q71" s="11"/>
    </row>
    <row r="72" spans="1:19" ht="90.5" customHeight="1" thickBot="1" x14ac:dyDescent="0.5">
      <c r="A72" s="190" t="s">
        <v>201</v>
      </c>
      <c r="B72" s="237" t="s">
        <v>199</v>
      </c>
      <c r="C72" s="238"/>
      <c r="D72" s="150" t="s">
        <v>202</v>
      </c>
      <c r="E72" s="194"/>
      <c r="F72" s="177">
        <v>40000</v>
      </c>
      <c r="G72" s="46">
        <v>40000</v>
      </c>
      <c r="H72" s="177">
        <v>170000</v>
      </c>
      <c r="I72" s="46"/>
      <c r="J72" s="177"/>
      <c r="K72" s="178">
        <f t="shared" si="6"/>
        <v>250000</v>
      </c>
      <c r="P72" s="21"/>
      <c r="Q72" s="11"/>
    </row>
    <row r="73" spans="1:19" ht="63" customHeight="1" thickTop="1" x14ac:dyDescent="0.45">
      <c r="A73" s="227" t="s">
        <v>23</v>
      </c>
      <c r="B73" s="276" t="s">
        <v>42</v>
      </c>
      <c r="C73" s="277"/>
      <c r="D73" s="162"/>
      <c r="E73" s="160"/>
      <c r="F73" s="137"/>
      <c r="G73" s="152"/>
      <c r="H73" s="138"/>
      <c r="I73" s="152"/>
      <c r="J73" s="138"/>
      <c r="K73" s="198">
        <v>390000</v>
      </c>
      <c r="L73" s="157"/>
      <c r="P73" s="129"/>
    </row>
    <row r="74" spans="1:19" ht="21" x14ac:dyDescent="0.45">
      <c r="A74" s="273"/>
      <c r="B74" s="255" t="s">
        <v>41</v>
      </c>
      <c r="C74" s="256"/>
      <c r="D74" s="133"/>
      <c r="E74" s="134"/>
      <c r="F74" s="139"/>
      <c r="G74" s="139"/>
      <c r="H74" s="139"/>
      <c r="I74" s="139"/>
      <c r="J74" s="139"/>
      <c r="K74" s="158">
        <v>1500000</v>
      </c>
      <c r="L74" s="157"/>
      <c r="P74" s="129"/>
    </row>
    <row r="75" spans="1:19" ht="90" customHeight="1" x14ac:dyDescent="0.45">
      <c r="A75" s="273"/>
      <c r="B75" s="255" t="s">
        <v>43</v>
      </c>
      <c r="C75" s="256"/>
      <c r="D75" s="133"/>
      <c r="E75" s="134"/>
      <c r="F75" s="135"/>
      <c r="G75" s="135"/>
      <c r="H75" s="135"/>
      <c r="I75" s="135"/>
      <c r="J75" s="135"/>
      <c r="K75" s="158">
        <f t="shared" ref="K75:K81" si="7">SUM(F75:J75)</f>
        <v>0</v>
      </c>
      <c r="L75" s="157"/>
      <c r="P75" s="21"/>
    </row>
    <row r="76" spans="1:19" ht="42.75" customHeight="1" x14ac:dyDescent="0.45">
      <c r="A76" s="273"/>
      <c r="B76" s="255" t="s">
        <v>45</v>
      </c>
      <c r="C76" s="256"/>
      <c r="D76" s="133"/>
      <c r="E76" s="134"/>
      <c r="F76" s="135"/>
      <c r="G76" s="135"/>
      <c r="H76" s="135"/>
      <c r="I76" s="135"/>
      <c r="J76" s="135"/>
      <c r="K76" s="158">
        <f t="shared" si="7"/>
        <v>0</v>
      </c>
      <c r="L76" s="157"/>
      <c r="P76" s="21"/>
    </row>
    <row r="77" spans="1:19" ht="43.5" customHeight="1" x14ac:dyDescent="0.45">
      <c r="A77" s="273"/>
      <c r="B77" s="255" t="s">
        <v>44</v>
      </c>
      <c r="C77" s="256"/>
      <c r="D77" s="133"/>
      <c r="E77" s="134"/>
      <c r="F77" s="135"/>
      <c r="G77" s="135"/>
      <c r="H77" s="135"/>
      <c r="I77" s="135"/>
      <c r="J77" s="135"/>
      <c r="K77" s="158">
        <f t="shared" si="7"/>
        <v>0</v>
      </c>
      <c r="L77" s="157"/>
      <c r="P77" s="21"/>
    </row>
    <row r="78" spans="1:19" ht="37.5" customHeight="1" x14ac:dyDescent="0.45">
      <c r="A78" s="273"/>
      <c r="B78" s="255" t="s">
        <v>40</v>
      </c>
      <c r="C78" s="256"/>
      <c r="D78" s="133"/>
      <c r="E78" s="134"/>
      <c r="F78" s="135"/>
      <c r="G78" s="135"/>
      <c r="H78" s="135"/>
      <c r="I78" s="135"/>
      <c r="J78" s="135"/>
      <c r="K78" s="158">
        <f t="shared" si="7"/>
        <v>0</v>
      </c>
      <c r="L78" s="157"/>
      <c r="P78" s="21"/>
    </row>
    <row r="79" spans="1:19" ht="84.75" customHeight="1" x14ac:dyDescent="0.45">
      <c r="A79" s="228"/>
      <c r="B79" s="255" t="s">
        <v>176</v>
      </c>
      <c r="C79" s="256"/>
      <c r="D79" s="133"/>
      <c r="E79" s="134"/>
      <c r="F79" s="135"/>
      <c r="G79" s="135"/>
      <c r="H79" s="135"/>
      <c r="I79" s="135"/>
      <c r="J79" s="135"/>
      <c r="K79" s="159">
        <f t="shared" si="7"/>
        <v>0</v>
      </c>
      <c r="P79" s="21"/>
    </row>
    <row r="80" spans="1:19" ht="47.25" customHeight="1" x14ac:dyDescent="0.45">
      <c r="A80" s="229" t="s">
        <v>177</v>
      </c>
      <c r="B80" s="255" t="s">
        <v>46</v>
      </c>
      <c r="C80" s="256"/>
      <c r="D80" s="133"/>
      <c r="E80" s="134"/>
      <c r="F80" s="135"/>
      <c r="G80" s="135"/>
      <c r="H80" s="135"/>
      <c r="I80" s="135"/>
      <c r="J80" s="135"/>
      <c r="K80" s="159">
        <f t="shared" si="7"/>
        <v>0</v>
      </c>
      <c r="L80" s="157"/>
      <c r="P80" s="21"/>
    </row>
    <row r="81" spans="1:19" ht="48" customHeight="1" thickBot="1" x14ac:dyDescent="0.5">
      <c r="A81" s="230"/>
      <c r="B81" s="285" t="s">
        <v>47</v>
      </c>
      <c r="C81" s="286"/>
      <c r="D81" s="164"/>
      <c r="E81" s="165"/>
      <c r="F81" s="166"/>
      <c r="G81" s="168"/>
      <c r="H81" s="171"/>
      <c r="I81" s="166"/>
      <c r="J81" s="166"/>
      <c r="K81" s="169">
        <f t="shared" si="7"/>
        <v>0</v>
      </c>
      <c r="L81" s="157"/>
      <c r="P81" s="21"/>
    </row>
    <row r="82" spans="1:19" ht="63.5" thickTop="1" x14ac:dyDescent="0.45">
      <c r="A82" s="148" t="s">
        <v>30</v>
      </c>
      <c r="B82" s="288" t="s">
        <v>0</v>
      </c>
      <c r="C82" s="289"/>
      <c r="D82" s="148" t="s">
        <v>82</v>
      </c>
      <c r="E82" s="163" t="s">
        <v>81</v>
      </c>
      <c r="F82" s="167">
        <v>2020</v>
      </c>
      <c r="G82" s="149">
        <v>2021</v>
      </c>
      <c r="H82" s="167">
        <v>2022</v>
      </c>
      <c r="I82" s="167">
        <v>2023</v>
      </c>
      <c r="J82" s="167">
        <v>2024</v>
      </c>
      <c r="K82" s="170" t="s">
        <v>1</v>
      </c>
      <c r="P82" s="21"/>
      <c r="Q82" s="4"/>
      <c r="R82" s="12"/>
      <c r="S82" s="4"/>
    </row>
    <row r="83" spans="1:19" ht="21" customHeight="1" x14ac:dyDescent="0.45">
      <c r="A83" s="279" t="s">
        <v>173</v>
      </c>
      <c r="B83" s="280"/>
      <c r="C83" s="280"/>
      <c r="D83" s="280"/>
      <c r="E83" s="280"/>
      <c r="F83" s="280"/>
      <c r="G83" s="280"/>
      <c r="H83" s="280"/>
      <c r="I83" s="280"/>
      <c r="J83" s="280"/>
      <c r="K83" s="281"/>
      <c r="P83" s="21"/>
    </row>
    <row r="84" spans="1:19" ht="79" customHeight="1" x14ac:dyDescent="0.45">
      <c r="A84" s="231" t="s">
        <v>12</v>
      </c>
      <c r="B84" s="232" t="s">
        <v>182</v>
      </c>
      <c r="C84" s="233"/>
      <c r="D84" s="200" t="s">
        <v>234</v>
      </c>
      <c r="E84" s="52"/>
      <c r="F84" s="45">
        <v>150000</v>
      </c>
      <c r="G84" s="45">
        <v>150000</v>
      </c>
      <c r="H84" s="45">
        <v>150000</v>
      </c>
      <c r="I84" s="45">
        <v>150000</v>
      </c>
      <c r="J84" s="45">
        <v>150000</v>
      </c>
      <c r="K84" s="46">
        <f t="shared" ref="K84:K95" si="8">SUM(F84:J84)</f>
        <v>750000</v>
      </c>
      <c r="M84" s="47"/>
      <c r="N84" s="48"/>
      <c r="O84" s="48"/>
      <c r="P84" s="31" t="s">
        <v>251</v>
      </c>
    </row>
    <row r="85" spans="1:19" ht="50.5" customHeight="1" x14ac:dyDescent="0.45">
      <c r="A85" s="231"/>
      <c r="B85" s="232" t="s">
        <v>183</v>
      </c>
      <c r="C85" s="233"/>
      <c r="D85" s="204" t="s">
        <v>235</v>
      </c>
      <c r="E85" s="52"/>
      <c r="F85" s="45">
        <v>150000</v>
      </c>
      <c r="G85" s="45">
        <v>150000</v>
      </c>
      <c r="H85" s="45">
        <v>150000</v>
      </c>
      <c r="I85" s="45">
        <v>150000</v>
      </c>
      <c r="J85" s="45">
        <v>150000</v>
      </c>
      <c r="K85" s="46">
        <f t="shared" si="8"/>
        <v>750000</v>
      </c>
      <c r="M85" s="47"/>
      <c r="N85" s="48"/>
      <c r="O85" s="47"/>
      <c r="P85" s="130">
        <f>SUM(K86,K88,K90,K94,K97:K98)+SUM(K84:K85,K87,K93,K65,K72)</f>
        <v>4058103</v>
      </c>
    </row>
    <row r="86" spans="1:19" ht="77.5" customHeight="1" x14ac:dyDescent="0.45">
      <c r="A86" s="231"/>
      <c r="B86" s="232" t="s">
        <v>184</v>
      </c>
      <c r="C86" s="233"/>
      <c r="D86" s="204" t="s">
        <v>236</v>
      </c>
      <c r="E86" s="52"/>
      <c r="F86" s="45"/>
      <c r="G86" s="45">
        <v>200000</v>
      </c>
      <c r="H86" s="45"/>
      <c r="I86" s="45">
        <v>200000</v>
      </c>
      <c r="J86" s="45"/>
      <c r="K86" s="46">
        <f t="shared" si="8"/>
        <v>400000</v>
      </c>
      <c r="M86" s="47"/>
      <c r="N86" s="48"/>
      <c r="O86" s="48"/>
    </row>
    <row r="87" spans="1:19" ht="70.5" x14ac:dyDescent="0.45">
      <c r="A87" s="250" t="s">
        <v>27</v>
      </c>
      <c r="B87" s="232" t="s">
        <v>139</v>
      </c>
      <c r="C87" s="233"/>
      <c r="D87" s="52" t="s">
        <v>210</v>
      </c>
      <c r="E87" s="52"/>
      <c r="F87" s="50"/>
      <c r="G87" s="46">
        <v>300000</v>
      </c>
      <c r="H87" s="46">
        <v>300000</v>
      </c>
      <c r="I87" s="46">
        <v>300000</v>
      </c>
      <c r="J87" s="46">
        <v>300000</v>
      </c>
      <c r="K87" s="46">
        <f t="shared" si="8"/>
        <v>1200000</v>
      </c>
      <c r="M87" s="51"/>
      <c r="N87" s="48"/>
      <c r="O87" s="48"/>
    </row>
    <row r="88" spans="1:19" ht="60.5" customHeight="1" x14ac:dyDescent="0.45">
      <c r="A88" s="250"/>
      <c r="B88" s="244" t="s">
        <v>138</v>
      </c>
      <c r="C88" s="245"/>
      <c r="D88" s="52" t="s">
        <v>211</v>
      </c>
      <c r="E88" s="52"/>
      <c r="F88" s="294" t="s">
        <v>73</v>
      </c>
      <c r="G88" s="295"/>
      <c r="H88" s="295"/>
      <c r="I88" s="295"/>
      <c r="J88" s="296"/>
      <c r="K88" s="46">
        <f t="shared" si="8"/>
        <v>0</v>
      </c>
      <c r="M88" s="51"/>
      <c r="N88" s="48"/>
      <c r="O88" s="53"/>
    </row>
    <row r="89" spans="1:19" ht="49.5" customHeight="1" x14ac:dyDescent="0.45">
      <c r="A89" s="250"/>
      <c r="B89" s="232" t="s">
        <v>72</v>
      </c>
      <c r="C89" s="233"/>
      <c r="D89" s="49"/>
      <c r="E89" s="52"/>
      <c r="F89" s="45">
        <v>160000</v>
      </c>
      <c r="G89" s="45">
        <v>160000</v>
      </c>
      <c r="H89" s="46"/>
      <c r="I89" s="50"/>
      <c r="J89" s="50"/>
      <c r="K89" s="46">
        <f t="shared" si="8"/>
        <v>320000</v>
      </c>
      <c r="M89" s="47"/>
      <c r="N89" s="48"/>
      <c r="O89" s="54"/>
    </row>
    <row r="90" spans="1:19" ht="57" customHeight="1" x14ac:dyDescent="0.45">
      <c r="A90" s="250"/>
      <c r="B90" s="232" t="s">
        <v>49</v>
      </c>
      <c r="C90" s="233"/>
      <c r="D90" s="70" t="s">
        <v>212</v>
      </c>
      <c r="E90" s="52"/>
      <c r="F90" s="50"/>
      <c r="G90" s="45">
        <v>50000</v>
      </c>
      <c r="H90" s="45">
        <v>50000</v>
      </c>
      <c r="I90" s="50"/>
      <c r="J90" s="50"/>
      <c r="K90" s="45">
        <f t="shared" si="8"/>
        <v>100000</v>
      </c>
      <c r="M90" s="47"/>
      <c r="N90" s="48"/>
      <c r="O90" s="53"/>
      <c r="R90" s="5"/>
      <c r="S90" s="5"/>
    </row>
    <row r="91" spans="1:19" ht="43.5" customHeight="1" x14ac:dyDescent="0.5">
      <c r="A91" s="250" t="s">
        <v>22</v>
      </c>
      <c r="B91" s="232" t="s">
        <v>59</v>
      </c>
      <c r="C91" s="233"/>
      <c r="D91" s="52"/>
      <c r="E91" s="52"/>
      <c r="F91" s="50"/>
      <c r="G91" s="45">
        <v>800000</v>
      </c>
      <c r="H91" s="45">
        <v>800000</v>
      </c>
      <c r="I91" s="45">
        <v>800000</v>
      </c>
      <c r="J91" s="45">
        <v>800000</v>
      </c>
      <c r="K91" s="46">
        <f>SUM(F91:J91)</f>
        <v>3200000</v>
      </c>
      <c r="L91" s="129"/>
      <c r="M91" s="51"/>
      <c r="N91" s="48"/>
      <c r="O91" s="55"/>
      <c r="R91" s="8"/>
      <c r="S91" s="8"/>
    </row>
    <row r="92" spans="1:19" ht="62.25" customHeight="1" x14ac:dyDescent="0.5">
      <c r="A92" s="250"/>
      <c r="B92" s="232" t="s">
        <v>60</v>
      </c>
      <c r="C92" s="233"/>
      <c r="D92" s="52" t="s">
        <v>126</v>
      </c>
      <c r="E92" s="52"/>
      <c r="F92" s="50"/>
      <c r="G92" s="45">
        <v>100000</v>
      </c>
      <c r="H92" s="45">
        <v>500000</v>
      </c>
      <c r="I92" s="45"/>
      <c r="J92" s="45"/>
      <c r="K92" s="46">
        <f t="shared" si="8"/>
        <v>600000</v>
      </c>
      <c r="M92" s="51"/>
      <c r="N92" s="48"/>
      <c r="O92" s="55"/>
      <c r="R92" s="8"/>
      <c r="S92" s="8"/>
    </row>
    <row r="93" spans="1:19" ht="72.5" customHeight="1" x14ac:dyDescent="0.5">
      <c r="A93" s="250"/>
      <c r="B93" s="232" t="s">
        <v>190</v>
      </c>
      <c r="C93" s="233"/>
      <c r="D93" s="52" t="s">
        <v>244</v>
      </c>
      <c r="E93" s="52"/>
      <c r="F93" s="131"/>
      <c r="G93" s="45">
        <v>50000</v>
      </c>
      <c r="H93" s="45">
        <v>50000</v>
      </c>
      <c r="I93" s="45">
        <v>50000</v>
      </c>
      <c r="J93" s="45">
        <v>50000</v>
      </c>
      <c r="K93" s="46">
        <f t="shared" si="8"/>
        <v>200000</v>
      </c>
      <c r="M93" s="51"/>
      <c r="N93" s="48"/>
      <c r="O93" s="55"/>
      <c r="R93" s="8"/>
      <c r="S93" s="8"/>
    </row>
    <row r="94" spans="1:19" ht="63.5" customHeight="1" x14ac:dyDescent="0.5">
      <c r="A94" s="250"/>
      <c r="B94" s="232" t="s">
        <v>138</v>
      </c>
      <c r="C94" s="233"/>
      <c r="D94" s="200" t="s">
        <v>213</v>
      </c>
      <c r="E94" s="52"/>
      <c r="F94" s="46">
        <v>70000</v>
      </c>
      <c r="G94" s="46">
        <v>70000</v>
      </c>
      <c r="H94" s="46">
        <v>70000</v>
      </c>
      <c r="I94" s="46">
        <v>70000</v>
      </c>
      <c r="J94" s="46">
        <v>70000</v>
      </c>
      <c r="K94" s="46">
        <f t="shared" si="8"/>
        <v>350000</v>
      </c>
      <c r="M94" s="47"/>
      <c r="N94" s="48"/>
      <c r="O94" s="55"/>
      <c r="R94" s="6"/>
      <c r="S94" s="6"/>
    </row>
    <row r="95" spans="1:19" ht="43.5" customHeight="1" x14ac:dyDescent="0.5">
      <c r="A95" s="250" t="s">
        <v>39</v>
      </c>
      <c r="B95" s="232" t="s">
        <v>58</v>
      </c>
      <c r="C95" s="233"/>
      <c r="D95" s="49"/>
      <c r="E95" s="52"/>
      <c r="F95" s="45">
        <v>225000</v>
      </c>
      <c r="G95" s="45">
        <v>375000</v>
      </c>
      <c r="H95" s="45"/>
      <c r="I95" s="45"/>
      <c r="J95" s="45"/>
      <c r="K95" s="46">
        <f t="shared" si="8"/>
        <v>600000</v>
      </c>
      <c r="M95" s="47"/>
      <c r="N95" s="48"/>
      <c r="O95" s="55"/>
    </row>
    <row r="96" spans="1:19" ht="43.5" customHeight="1" x14ac:dyDescent="0.5">
      <c r="A96" s="250"/>
      <c r="B96" s="232" t="s">
        <v>150</v>
      </c>
      <c r="C96" s="233"/>
      <c r="D96" s="49"/>
      <c r="E96" s="52"/>
      <c r="F96" s="282" t="s">
        <v>152</v>
      </c>
      <c r="G96" s="283"/>
      <c r="H96" s="283"/>
      <c r="I96" s="283"/>
      <c r="J96" s="284"/>
      <c r="K96" s="46">
        <v>0</v>
      </c>
      <c r="M96" s="47"/>
      <c r="N96" s="48"/>
      <c r="O96" s="55"/>
    </row>
    <row r="97" spans="1:19" ht="43.5" customHeight="1" x14ac:dyDescent="0.5">
      <c r="A97" s="250"/>
      <c r="B97" s="292" t="s">
        <v>151</v>
      </c>
      <c r="C97" s="115" t="s">
        <v>179</v>
      </c>
      <c r="D97" s="70" t="s">
        <v>214</v>
      </c>
      <c r="E97" s="52"/>
      <c r="F97" s="45"/>
      <c r="G97" s="45"/>
      <c r="H97" s="118"/>
      <c r="I97" s="45">
        <v>15000</v>
      </c>
      <c r="J97" s="45"/>
      <c r="K97" s="46">
        <f>SUM(F97:J97)</f>
        <v>15000</v>
      </c>
      <c r="M97" s="47"/>
      <c r="N97" s="48"/>
      <c r="O97" s="55"/>
    </row>
    <row r="98" spans="1:19" ht="43.5" customHeight="1" x14ac:dyDescent="0.5">
      <c r="A98" s="250"/>
      <c r="B98" s="293"/>
      <c r="C98" s="117" t="s">
        <v>180</v>
      </c>
      <c r="D98" s="70" t="s">
        <v>181</v>
      </c>
      <c r="E98" s="52"/>
      <c r="F98" s="45"/>
      <c r="G98" s="45"/>
      <c r="H98" s="45">
        <v>20000</v>
      </c>
      <c r="I98" s="118"/>
      <c r="J98" s="45"/>
      <c r="K98" s="46">
        <f>SUM(F98:J98)</f>
        <v>20000</v>
      </c>
      <c r="L98" s="129"/>
      <c r="M98" s="47"/>
      <c r="N98" s="48"/>
      <c r="O98" s="55"/>
    </row>
    <row r="99" spans="1:19" ht="37.5" customHeight="1" x14ac:dyDescent="0.5">
      <c r="A99" s="250"/>
      <c r="B99" s="232" t="s">
        <v>153</v>
      </c>
      <c r="C99" s="233"/>
      <c r="D99" s="49"/>
      <c r="E99" s="52"/>
      <c r="F99" s="113"/>
      <c r="G99" s="113"/>
      <c r="H99" s="46">
        <v>50000</v>
      </c>
      <c r="I99" s="113"/>
      <c r="J99" s="113"/>
      <c r="K99" s="46">
        <f>SUM(F99:J99)</f>
        <v>50000</v>
      </c>
      <c r="M99" s="47"/>
      <c r="N99" s="48"/>
      <c r="O99" s="55"/>
    </row>
    <row r="100" spans="1:19" s="1" customFormat="1" ht="218" customHeight="1" x14ac:dyDescent="0.5">
      <c r="A100" s="250" t="s">
        <v>21</v>
      </c>
      <c r="B100" s="234" t="s">
        <v>160</v>
      </c>
      <c r="C100" s="235"/>
      <c r="D100" s="52" t="s">
        <v>215</v>
      </c>
      <c r="E100" s="52"/>
      <c r="F100" s="56">
        <v>15000</v>
      </c>
      <c r="G100" s="56">
        <v>15000</v>
      </c>
      <c r="H100" s="56">
        <v>15000</v>
      </c>
      <c r="I100" s="56">
        <v>15000</v>
      </c>
      <c r="J100" s="56">
        <v>15000</v>
      </c>
      <c r="K100" s="46">
        <f>SUM(F100:J100)</f>
        <v>75000</v>
      </c>
      <c r="L100" s="21"/>
      <c r="M100" s="57"/>
      <c r="N100" s="58"/>
      <c r="O100" s="59"/>
      <c r="R100" s="5"/>
      <c r="S100" s="5"/>
    </row>
    <row r="101" spans="1:19" s="1" customFormat="1" ht="111" customHeight="1" x14ac:dyDescent="0.5">
      <c r="A101" s="250"/>
      <c r="B101" s="234" t="s">
        <v>143</v>
      </c>
      <c r="C101" s="235"/>
      <c r="D101" s="52" t="s">
        <v>216</v>
      </c>
      <c r="E101" s="52"/>
      <c r="F101" s="45">
        <v>6000</v>
      </c>
      <c r="G101" s="45">
        <v>6000</v>
      </c>
      <c r="H101" s="45">
        <v>6000</v>
      </c>
      <c r="I101" s="45">
        <v>6000</v>
      </c>
      <c r="J101" s="45">
        <v>6000</v>
      </c>
      <c r="K101" s="46">
        <f>SUM(F101:J101)</f>
        <v>30000</v>
      </c>
      <c r="L101" s="21"/>
      <c r="M101" s="57"/>
      <c r="N101" s="60"/>
      <c r="O101" s="59"/>
      <c r="R101" s="30"/>
      <c r="S101" s="30"/>
    </row>
    <row r="102" spans="1:19" ht="63" x14ac:dyDescent="0.45">
      <c r="A102" s="39" t="s">
        <v>30</v>
      </c>
      <c r="B102" s="290" t="s">
        <v>0</v>
      </c>
      <c r="C102" s="291"/>
      <c r="D102" s="39" t="s">
        <v>82</v>
      </c>
      <c r="E102" s="39" t="s">
        <v>81</v>
      </c>
      <c r="F102" s="40">
        <v>2020</v>
      </c>
      <c r="G102" s="40">
        <v>2021</v>
      </c>
      <c r="H102" s="40">
        <v>2022</v>
      </c>
      <c r="I102" s="40">
        <v>2023</v>
      </c>
      <c r="J102" s="40">
        <v>2024</v>
      </c>
      <c r="K102" s="41" t="s">
        <v>1</v>
      </c>
      <c r="M102" s="42"/>
      <c r="N102" s="43"/>
      <c r="O102" s="44"/>
      <c r="Q102" s="4"/>
      <c r="R102" s="12"/>
      <c r="S102" s="4"/>
    </row>
    <row r="103" spans="1:19" ht="24.65" customHeight="1" x14ac:dyDescent="0.45">
      <c r="A103" s="251" t="s">
        <v>170</v>
      </c>
      <c r="B103" s="251"/>
      <c r="C103" s="251"/>
      <c r="D103" s="251"/>
      <c r="E103" s="251"/>
      <c r="F103" s="251"/>
      <c r="G103" s="251"/>
      <c r="H103" s="251"/>
      <c r="I103" s="251"/>
      <c r="J103" s="251"/>
      <c r="K103" s="251"/>
      <c r="L103" s="211"/>
      <c r="M103" s="31"/>
      <c r="N103" s="31"/>
      <c r="O103" s="31"/>
    </row>
    <row r="104" spans="1:19" ht="65.5" customHeight="1" x14ac:dyDescent="0.5">
      <c r="A104" s="241" t="s">
        <v>26</v>
      </c>
      <c r="B104" s="234" t="s">
        <v>163</v>
      </c>
      <c r="C104" s="235"/>
      <c r="D104" s="52" t="s">
        <v>162</v>
      </c>
      <c r="E104" s="81"/>
      <c r="F104" s="297" t="s">
        <v>152</v>
      </c>
      <c r="G104" s="298"/>
      <c r="H104" s="298"/>
      <c r="I104" s="298"/>
      <c r="J104" s="299"/>
      <c r="K104" s="61">
        <f t="shared" ref="K104:K134" si="9">SUM(F104:J104)</f>
        <v>0</v>
      </c>
      <c r="M104" s="47"/>
      <c r="N104" s="47"/>
      <c r="O104" s="55"/>
      <c r="P104" s="31" t="s">
        <v>250</v>
      </c>
    </row>
    <row r="105" spans="1:19" ht="37.5" customHeight="1" x14ac:dyDescent="0.5">
      <c r="A105" s="243"/>
      <c r="B105" s="244" t="s">
        <v>61</v>
      </c>
      <c r="C105" s="245"/>
      <c r="D105" s="52" t="s">
        <v>137</v>
      </c>
      <c r="E105" s="81"/>
      <c r="F105" s="63">
        <v>50000</v>
      </c>
      <c r="G105" s="203"/>
      <c r="H105" s="203"/>
      <c r="I105" s="203"/>
      <c r="J105" s="203"/>
      <c r="K105" s="61">
        <f t="shared" si="9"/>
        <v>50000</v>
      </c>
      <c r="M105" s="51"/>
      <c r="N105" s="48"/>
      <c r="O105" s="55"/>
      <c r="P105" s="128">
        <f>SUM(K104,K106,K108,K109,K111,K110,K129,K130,K133,K131,K132)</f>
        <v>6935000</v>
      </c>
    </row>
    <row r="106" spans="1:19" ht="101" customHeight="1" x14ac:dyDescent="0.5">
      <c r="A106" s="202" t="s">
        <v>253</v>
      </c>
      <c r="B106" s="234" t="s">
        <v>164</v>
      </c>
      <c r="C106" s="235"/>
      <c r="D106" s="52" t="s">
        <v>260</v>
      </c>
      <c r="E106" s="81"/>
      <c r="F106" s="330"/>
      <c r="G106" s="330">
        <v>10000</v>
      </c>
      <c r="H106" s="330">
        <v>10000</v>
      </c>
      <c r="I106" s="330">
        <v>10000</v>
      </c>
      <c r="J106" s="330">
        <v>10000</v>
      </c>
      <c r="K106" s="188">
        <f t="shared" si="9"/>
        <v>40000</v>
      </c>
      <c r="M106" s="47"/>
      <c r="N106" s="47"/>
      <c r="O106" s="55"/>
      <c r="R106" s="7"/>
      <c r="S106" s="7"/>
    </row>
    <row r="107" spans="1:19" ht="138" customHeight="1" x14ac:dyDescent="0.5">
      <c r="A107" s="140" t="s">
        <v>239</v>
      </c>
      <c r="B107" s="234" t="s">
        <v>240</v>
      </c>
      <c r="C107" s="235"/>
      <c r="D107" s="52" t="s">
        <v>162</v>
      </c>
      <c r="E107" s="81"/>
      <c r="F107" s="192"/>
      <c r="G107" s="192"/>
      <c r="H107" s="192"/>
      <c r="I107" s="192"/>
      <c r="J107" s="192"/>
      <c r="K107" s="188">
        <f t="shared" si="9"/>
        <v>0</v>
      </c>
      <c r="M107" s="65"/>
      <c r="N107" s="65"/>
      <c r="O107" s="66"/>
    </row>
    <row r="108" spans="1:19" ht="42" customHeight="1" x14ac:dyDescent="0.5">
      <c r="A108" s="241" t="s">
        <v>201</v>
      </c>
      <c r="B108" s="236" t="s">
        <v>200</v>
      </c>
      <c r="C108" s="235"/>
      <c r="D108" s="52" t="s">
        <v>217</v>
      </c>
      <c r="E108" s="81"/>
      <c r="F108" s="46">
        <v>30000</v>
      </c>
      <c r="G108" s="46">
        <v>30000</v>
      </c>
      <c r="H108" s="46">
        <v>30000</v>
      </c>
      <c r="I108" s="46">
        <v>30000</v>
      </c>
      <c r="J108" s="46">
        <v>30000</v>
      </c>
      <c r="K108" s="188">
        <f t="shared" si="9"/>
        <v>150000</v>
      </c>
      <c r="M108" s="51"/>
      <c r="N108" s="47"/>
      <c r="O108" s="55"/>
    </row>
    <row r="109" spans="1:19" ht="68" x14ac:dyDescent="0.5">
      <c r="A109" s="243"/>
      <c r="B109" s="236" t="s">
        <v>203</v>
      </c>
      <c r="C109" s="235"/>
      <c r="D109" s="52" t="s">
        <v>218</v>
      </c>
      <c r="E109" s="81"/>
      <c r="F109" s="46">
        <v>30000</v>
      </c>
      <c r="G109" s="46">
        <v>30000</v>
      </c>
      <c r="H109" s="46">
        <v>30000</v>
      </c>
      <c r="I109" s="46">
        <v>30000</v>
      </c>
      <c r="J109" s="46">
        <v>30000</v>
      </c>
      <c r="K109" s="188">
        <f t="shared" si="9"/>
        <v>150000</v>
      </c>
      <c r="M109" s="47"/>
      <c r="N109" s="47"/>
      <c r="O109" s="55"/>
    </row>
    <row r="110" spans="1:19" ht="120.5" customHeight="1" x14ac:dyDescent="0.5">
      <c r="A110" s="67" t="s">
        <v>64</v>
      </c>
      <c r="B110" s="234" t="s">
        <v>171</v>
      </c>
      <c r="C110" s="235"/>
      <c r="D110" s="52" t="s">
        <v>226</v>
      </c>
      <c r="E110" s="81"/>
      <c r="F110" s="46">
        <f>2500000/5</f>
        <v>500000</v>
      </c>
      <c r="G110" s="46">
        <f>2500000/5</f>
        <v>500000</v>
      </c>
      <c r="H110" s="46">
        <f>2500000/5</f>
        <v>500000</v>
      </c>
      <c r="I110" s="46">
        <f>2500000/5</f>
        <v>500000</v>
      </c>
      <c r="J110" s="46">
        <f>2500000/5</f>
        <v>500000</v>
      </c>
      <c r="K110" s="61">
        <f t="shared" si="9"/>
        <v>2500000</v>
      </c>
      <c r="M110" s="47"/>
      <c r="N110" s="47"/>
      <c r="O110" s="55"/>
    </row>
    <row r="111" spans="1:19" ht="138" customHeight="1" thickBot="1" x14ac:dyDescent="0.55000000000000004">
      <c r="A111" s="189" t="s">
        <v>238</v>
      </c>
      <c r="B111" s="263" t="s">
        <v>191</v>
      </c>
      <c r="C111" s="264"/>
      <c r="D111" s="142" t="s">
        <v>237</v>
      </c>
      <c r="E111" s="49"/>
      <c r="F111" s="177">
        <v>350000</v>
      </c>
      <c r="G111" s="172"/>
      <c r="H111" s="132"/>
      <c r="I111" s="172"/>
      <c r="J111" s="132"/>
      <c r="K111" s="178">
        <f t="shared" si="9"/>
        <v>350000</v>
      </c>
      <c r="M111" s="47"/>
      <c r="N111" s="47"/>
      <c r="O111" s="55"/>
      <c r="Q111" s="10"/>
    </row>
    <row r="112" spans="1:19" ht="105" customHeight="1" thickTop="1" x14ac:dyDescent="0.5">
      <c r="A112" s="227" t="s">
        <v>23</v>
      </c>
      <c r="B112" s="248" t="s">
        <v>178</v>
      </c>
      <c r="C112" s="249"/>
      <c r="D112" s="175" t="s">
        <v>162</v>
      </c>
      <c r="E112" s="176"/>
      <c r="F112" s="138"/>
      <c r="G112" s="138"/>
      <c r="H112" s="152"/>
      <c r="I112" s="138"/>
      <c r="J112" s="152"/>
      <c r="K112" s="179">
        <f>SUM(F112:J112)</f>
        <v>0</v>
      </c>
      <c r="L112" s="153"/>
      <c r="M112" s="47"/>
      <c r="N112" s="51"/>
      <c r="O112" s="55"/>
    </row>
    <row r="113" spans="1:19" ht="42.75" customHeight="1" x14ac:dyDescent="0.5">
      <c r="A113" s="228"/>
      <c r="B113" s="255" t="s">
        <v>25</v>
      </c>
      <c r="C113" s="256"/>
      <c r="D113" s="133"/>
      <c r="E113" s="136"/>
      <c r="F113" s="139"/>
      <c r="G113" s="139"/>
      <c r="H113" s="139"/>
      <c r="I113" s="139"/>
      <c r="J113" s="139"/>
      <c r="K113" s="180">
        <f>SUM(F113:J113)</f>
        <v>0</v>
      </c>
      <c r="M113" s="62"/>
      <c r="N113" s="48"/>
      <c r="O113" s="55"/>
      <c r="P113" s="128"/>
    </row>
    <row r="114" spans="1:19" ht="58" customHeight="1" thickBot="1" x14ac:dyDescent="0.55000000000000004">
      <c r="A114" s="173" t="s">
        <v>177</v>
      </c>
      <c r="B114" s="322" t="s">
        <v>178</v>
      </c>
      <c r="C114" s="323"/>
      <c r="D114" s="174" t="s">
        <v>162</v>
      </c>
      <c r="E114" s="133"/>
      <c r="F114" s="168"/>
      <c r="G114" s="166"/>
      <c r="H114" s="168"/>
      <c r="I114" s="166"/>
      <c r="J114" s="168"/>
      <c r="K114" s="181">
        <f>SUM(F114:J114)</f>
        <v>0</v>
      </c>
      <c r="L114" s="153"/>
      <c r="M114" s="47"/>
      <c r="N114" s="47"/>
      <c r="O114" s="55"/>
    </row>
    <row r="115" spans="1:19" ht="63.5" thickTop="1" x14ac:dyDescent="0.45">
      <c r="A115" s="163" t="s">
        <v>30</v>
      </c>
      <c r="B115" s="324" t="s">
        <v>0</v>
      </c>
      <c r="C115" s="325"/>
      <c r="D115" s="148" t="s">
        <v>82</v>
      </c>
      <c r="E115" s="163" t="s">
        <v>81</v>
      </c>
      <c r="F115" s="149">
        <v>2020</v>
      </c>
      <c r="G115" s="167">
        <v>2021</v>
      </c>
      <c r="H115" s="149">
        <v>2022</v>
      </c>
      <c r="I115" s="167">
        <v>2023</v>
      </c>
      <c r="J115" s="149">
        <v>2024</v>
      </c>
      <c r="K115" s="170" t="s">
        <v>1</v>
      </c>
      <c r="M115" s="42"/>
      <c r="N115" s="43"/>
      <c r="O115" s="44"/>
      <c r="Q115" s="4"/>
      <c r="R115" s="12"/>
      <c r="S115" s="4"/>
    </row>
    <row r="116" spans="1:19" ht="24.65" customHeight="1" x14ac:dyDescent="0.35">
      <c r="A116" s="251" t="s">
        <v>169</v>
      </c>
      <c r="B116" s="251"/>
      <c r="C116" s="251"/>
      <c r="D116" s="251"/>
      <c r="E116" s="251"/>
      <c r="F116" s="251"/>
      <c r="G116" s="251"/>
      <c r="H116" s="251"/>
      <c r="I116" s="251"/>
      <c r="J116" s="251"/>
      <c r="K116" s="251"/>
      <c r="L116" s="31"/>
      <c r="M116" s="31"/>
      <c r="N116" s="31"/>
      <c r="O116" s="31"/>
    </row>
    <row r="117" spans="1:19" ht="21" x14ac:dyDescent="0.35">
      <c r="A117" s="250" t="s">
        <v>12</v>
      </c>
      <c r="B117" s="246" t="s">
        <v>83</v>
      </c>
      <c r="C117" s="247"/>
      <c r="D117" s="49"/>
      <c r="E117" s="49"/>
      <c r="F117" s="56">
        <v>500000</v>
      </c>
      <c r="G117" s="56">
        <v>500000</v>
      </c>
      <c r="H117" s="56"/>
      <c r="I117" s="68"/>
      <c r="J117" s="68"/>
      <c r="K117" s="61">
        <f t="shared" si="9"/>
        <v>1000000</v>
      </c>
      <c r="L117" s="31"/>
      <c r="M117" s="48"/>
      <c r="N117" s="48"/>
      <c r="O117" s="51"/>
      <c r="R117" s="5"/>
      <c r="S117" s="9"/>
    </row>
    <row r="118" spans="1:19" ht="51" customHeight="1" x14ac:dyDescent="0.35">
      <c r="A118" s="250"/>
      <c r="B118" s="246" t="s">
        <v>84</v>
      </c>
      <c r="C118" s="247"/>
      <c r="D118" s="49"/>
      <c r="E118" s="49"/>
      <c r="F118" s="56">
        <v>100000</v>
      </c>
      <c r="G118" s="56"/>
      <c r="H118" s="56"/>
      <c r="I118" s="68"/>
      <c r="J118" s="68"/>
      <c r="K118" s="61">
        <f t="shared" si="9"/>
        <v>100000</v>
      </c>
      <c r="L118" s="31"/>
      <c r="M118" s="239"/>
      <c r="N118" s="48"/>
      <c r="O118" s="53"/>
      <c r="R118" s="7"/>
      <c r="S118" s="5"/>
    </row>
    <row r="119" spans="1:19" ht="51.75" customHeight="1" x14ac:dyDescent="0.35">
      <c r="A119" s="250"/>
      <c r="B119" s="246" t="s">
        <v>85</v>
      </c>
      <c r="C119" s="247"/>
      <c r="D119" s="49"/>
      <c r="E119" s="49"/>
      <c r="F119" s="56"/>
      <c r="G119" s="56">
        <v>500000</v>
      </c>
      <c r="H119" s="56"/>
      <c r="I119" s="68"/>
      <c r="J119" s="68"/>
      <c r="K119" s="61">
        <f t="shared" si="9"/>
        <v>500000</v>
      </c>
      <c r="L119" s="31"/>
      <c r="M119" s="240"/>
      <c r="N119" s="48"/>
      <c r="O119" s="53"/>
      <c r="R119" s="7"/>
      <c r="S119" s="5"/>
    </row>
    <row r="120" spans="1:19" ht="42" customHeight="1" x14ac:dyDescent="0.35">
      <c r="A120" s="250"/>
      <c r="B120" s="246" t="s">
        <v>86</v>
      </c>
      <c r="C120" s="247"/>
      <c r="D120" s="112" t="s">
        <v>87</v>
      </c>
      <c r="E120" s="49"/>
      <c r="F120" s="56">
        <v>130000</v>
      </c>
      <c r="G120" s="56"/>
      <c r="H120" s="56"/>
      <c r="I120" s="68"/>
      <c r="J120" s="68"/>
      <c r="K120" s="61">
        <f t="shared" si="9"/>
        <v>130000</v>
      </c>
      <c r="L120" s="31"/>
      <c r="M120" s="48"/>
      <c r="N120" s="48"/>
      <c r="O120" s="53"/>
      <c r="R120" s="9"/>
      <c r="S120" s="9"/>
    </row>
    <row r="121" spans="1:19" ht="45" customHeight="1" x14ac:dyDescent="0.35">
      <c r="A121" s="250"/>
      <c r="B121" s="246" t="s">
        <v>88</v>
      </c>
      <c r="C121" s="247"/>
      <c r="D121" s="112" t="s">
        <v>89</v>
      </c>
      <c r="E121" s="49"/>
      <c r="F121" s="56">
        <v>350000</v>
      </c>
      <c r="G121" s="56"/>
      <c r="H121" s="56"/>
      <c r="I121" s="68"/>
      <c r="J121" s="68"/>
      <c r="K121" s="61">
        <f t="shared" si="9"/>
        <v>350000</v>
      </c>
      <c r="L121" s="31"/>
      <c r="M121" s="69"/>
      <c r="N121" s="48"/>
      <c r="O121" s="71"/>
      <c r="R121" s="6"/>
      <c r="S121" s="6"/>
    </row>
    <row r="122" spans="1:19" ht="60" customHeight="1" x14ac:dyDescent="0.35">
      <c r="A122" s="250"/>
      <c r="B122" s="246" t="s">
        <v>90</v>
      </c>
      <c r="C122" s="247"/>
      <c r="D122" s="112" t="s">
        <v>91</v>
      </c>
      <c r="E122" s="49"/>
      <c r="F122" s="56">
        <v>50000</v>
      </c>
      <c r="G122" s="56"/>
      <c r="H122" s="56"/>
      <c r="I122" s="68"/>
      <c r="J122" s="68"/>
      <c r="K122" s="61">
        <f>SUM(F122:J122)</f>
        <v>50000</v>
      </c>
      <c r="L122" s="31"/>
      <c r="M122" s="69"/>
      <c r="N122" s="48"/>
      <c r="O122" s="53"/>
      <c r="R122" s="9"/>
      <c r="S122" s="9"/>
    </row>
    <row r="123" spans="1:19" ht="36.75" customHeight="1" x14ac:dyDescent="0.35">
      <c r="A123" s="250"/>
      <c r="B123" s="246" t="s">
        <v>93</v>
      </c>
      <c r="C123" s="247"/>
      <c r="D123" s="112" t="s">
        <v>219</v>
      </c>
      <c r="E123" s="49"/>
      <c r="F123" s="56"/>
      <c r="G123" s="56"/>
      <c r="H123" s="56">
        <v>700000</v>
      </c>
      <c r="I123" s="68"/>
      <c r="J123" s="68"/>
      <c r="K123" s="61">
        <f t="shared" si="9"/>
        <v>700000</v>
      </c>
      <c r="L123" s="31"/>
      <c r="M123" s="69"/>
      <c r="N123" s="48"/>
      <c r="O123" s="53"/>
      <c r="R123" s="7"/>
      <c r="S123" s="9"/>
    </row>
    <row r="124" spans="1:19" ht="56.25" customHeight="1" x14ac:dyDescent="0.35">
      <c r="A124" s="250"/>
      <c r="B124" s="246" t="s">
        <v>92</v>
      </c>
      <c r="C124" s="247"/>
      <c r="D124" s="112" t="s">
        <v>97</v>
      </c>
      <c r="E124" s="49"/>
      <c r="F124" s="56"/>
      <c r="G124" s="56">
        <v>200000</v>
      </c>
      <c r="H124" s="56"/>
      <c r="I124" s="68"/>
      <c r="J124" s="68"/>
      <c r="K124" s="61">
        <f t="shared" si="9"/>
        <v>200000</v>
      </c>
      <c r="L124" s="31"/>
      <c r="M124" s="51"/>
      <c r="N124" s="48"/>
      <c r="O124" s="53"/>
      <c r="R124" s="7"/>
      <c r="S124" s="7"/>
    </row>
    <row r="125" spans="1:19" ht="45" customHeight="1" x14ac:dyDescent="0.35">
      <c r="A125" s="250"/>
      <c r="B125" s="246" t="s">
        <v>94</v>
      </c>
      <c r="C125" s="247"/>
      <c r="D125" s="112" t="s">
        <v>98</v>
      </c>
      <c r="E125" s="49"/>
      <c r="F125" s="56"/>
      <c r="G125" s="56">
        <v>200000</v>
      </c>
      <c r="H125" s="56"/>
      <c r="I125" s="68"/>
      <c r="J125" s="68"/>
      <c r="K125" s="61">
        <f t="shared" si="9"/>
        <v>200000</v>
      </c>
      <c r="L125" s="31"/>
      <c r="M125" s="69"/>
      <c r="N125" s="48"/>
      <c r="O125" s="53"/>
      <c r="R125" s="9"/>
      <c r="S125" s="9"/>
    </row>
    <row r="126" spans="1:19" ht="45" customHeight="1" x14ac:dyDescent="0.35">
      <c r="A126" s="250"/>
      <c r="B126" s="246" t="s">
        <v>95</v>
      </c>
      <c r="C126" s="247"/>
      <c r="D126" s="112" t="s">
        <v>98</v>
      </c>
      <c r="E126" s="49"/>
      <c r="F126" s="56"/>
      <c r="G126" s="56"/>
      <c r="H126" s="56">
        <v>200000</v>
      </c>
      <c r="I126" s="68"/>
      <c r="J126" s="68"/>
      <c r="K126" s="61">
        <f>SUM(F126:J126)</f>
        <v>200000</v>
      </c>
      <c r="L126" s="31"/>
      <c r="M126" s="69"/>
      <c r="N126" s="48"/>
      <c r="O126" s="53"/>
      <c r="R126" s="9"/>
      <c r="S126" s="9"/>
    </row>
    <row r="127" spans="1:19" ht="40.5" customHeight="1" x14ac:dyDescent="0.35">
      <c r="A127" s="250"/>
      <c r="B127" s="232" t="s">
        <v>29</v>
      </c>
      <c r="C127" s="233"/>
      <c r="D127" s="112"/>
      <c r="E127" s="49"/>
      <c r="F127" s="56">
        <v>27000</v>
      </c>
      <c r="G127" s="56">
        <v>27000</v>
      </c>
      <c r="H127" s="56">
        <v>27000</v>
      </c>
      <c r="I127" s="68"/>
      <c r="J127" s="64"/>
      <c r="K127" s="61">
        <f t="shared" si="9"/>
        <v>81000</v>
      </c>
      <c r="L127" s="31"/>
      <c r="M127" s="69"/>
      <c r="N127" s="48"/>
      <c r="O127" s="53"/>
      <c r="P127" s="130"/>
      <c r="R127" s="9"/>
      <c r="S127" s="9"/>
    </row>
    <row r="128" spans="1:19" ht="32" customHeight="1" x14ac:dyDescent="0.35">
      <c r="A128" s="250"/>
      <c r="B128" s="232" t="s">
        <v>96</v>
      </c>
      <c r="C128" s="233"/>
      <c r="D128" s="112" t="s">
        <v>99</v>
      </c>
      <c r="E128" s="49"/>
      <c r="F128" s="56">
        <v>11200</v>
      </c>
      <c r="G128" s="56">
        <v>11200</v>
      </c>
      <c r="H128" s="56">
        <v>11200</v>
      </c>
      <c r="I128" s="68"/>
      <c r="J128" s="64"/>
      <c r="K128" s="61">
        <f t="shared" si="9"/>
        <v>33600</v>
      </c>
      <c r="L128" s="31"/>
      <c r="M128" s="69"/>
      <c r="N128" s="48"/>
      <c r="O128" s="53"/>
      <c r="R128" s="5"/>
      <c r="S128" s="5"/>
    </row>
    <row r="129" spans="1:19" ht="81" customHeight="1" x14ac:dyDescent="0.35">
      <c r="A129" s="64" t="s">
        <v>27</v>
      </c>
      <c r="B129" s="234" t="s">
        <v>165</v>
      </c>
      <c r="C129" s="235"/>
      <c r="D129" s="52" t="s">
        <v>228</v>
      </c>
      <c r="E129" s="49"/>
      <c r="F129" s="56">
        <f>340000/5</f>
        <v>68000</v>
      </c>
      <c r="G129" s="56">
        <f>340000/5</f>
        <v>68000</v>
      </c>
      <c r="H129" s="56">
        <f>340000/5</f>
        <v>68000</v>
      </c>
      <c r="I129" s="56">
        <f>340000/5</f>
        <v>68000</v>
      </c>
      <c r="J129" s="56">
        <f>340000/5</f>
        <v>68000</v>
      </c>
      <c r="K129" s="61">
        <f t="shared" si="9"/>
        <v>340000</v>
      </c>
      <c r="L129" s="31"/>
      <c r="M129" s="47"/>
      <c r="N129" s="47"/>
      <c r="O129" s="47"/>
      <c r="S129" s="7"/>
    </row>
    <row r="130" spans="1:19" ht="80.5" customHeight="1" x14ac:dyDescent="0.5">
      <c r="A130" s="67" t="s">
        <v>39</v>
      </c>
      <c r="B130" s="236" t="s">
        <v>140</v>
      </c>
      <c r="C130" s="267"/>
      <c r="D130" s="114" t="s">
        <v>227</v>
      </c>
      <c r="E130" s="49"/>
      <c r="F130" s="113"/>
      <c r="G130" s="113"/>
      <c r="H130" s="113"/>
      <c r="I130" s="46">
        <v>20000</v>
      </c>
      <c r="J130" s="113"/>
      <c r="K130" s="61">
        <f t="shared" si="9"/>
        <v>20000</v>
      </c>
      <c r="L130" s="31"/>
      <c r="M130" s="62"/>
      <c r="N130" s="48"/>
      <c r="O130" s="66"/>
    </row>
    <row r="131" spans="1:19" ht="115" customHeight="1" x14ac:dyDescent="0.5">
      <c r="A131" s="241" t="s">
        <v>65</v>
      </c>
      <c r="B131" s="72" t="s">
        <v>127</v>
      </c>
      <c r="C131" s="73" t="s">
        <v>197</v>
      </c>
      <c r="D131" s="75" t="s">
        <v>220</v>
      </c>
      <c r="E131" s="49"/>
      <c r="F131" s="46"/>
      <c r="G131" s="46"/>
      <c r="H131" s="46">
        <f>3200000/3</f>
        <v>1066666.6666666667</v>
      </c>
      <c r="I131" s="46">
        <f>3200000/3</f>
        <v>1066666.6666666667</v>
      </c>
      <c r="J131" s="46">
        <f>3200000/3</f>
        <v>1066666.6666666667</v>
      </c>
      <c r="K131" s="61">
        <f t="shared" si="9"/>
        <v>3200000</v>
      </c>
      <c r="L131" s="31"/>
      <c r="M131" s="47"/>
      <c r="N131" s="74"/>
      <c r="O131" s="55"/>
    </row>
    <row r="132" spans="1:19" ht="207.5" customHeight="1" x14ac:dyDescent="0.5">
      <c r="A132" s="242"/>
      <c r="B132" s="274" t="s">
        <v>130</v>
      </c>
      <c r="C132" s="73" t="s">
        <v>133</v>
      </c>
      <c r="D132" s="75" t="s">
        <v>221</v>
      </c>
      <c r="E132" s="49"/>
      <c r="F132" s="46">
        <v>30000</v>
      </c>
      <c r="G132" s="46"/>
      <c r="H132" s="46"/>
      <c r="I132" s="46"/>
      <c r="J132" s="46"/>
      <c r="K132" s="61">
        <f>SUM(F132:J132)</f>
        <v>30000</v>
      </c>
      <c r="L132" s="31"/>
      <c r="M132" s="65"/>
      <c r="N132" s="48"/>
      <c r="O132" s="55"/>
    </row>
    <row r="133" spans="1:19" ht="99" customHeight="1" x14ac:dyDescent="0.5">
      <c r="A133" s="242"/>
      <c r="B133" s="275"/>
      <c r="C133" s="73" t="s">
        <v>154</v>
      </c>
      <c r="D133" s="75" t="s">
        <v>222</v>
      </c>
      <c r="E133" s="49"/>
      <c r="F133" s="46"/>
      <c r="G133" s="46">
        <v>155000</v>
      </c>
      <c r="H133" s="46"/>
      <c r="I133" s="46"/>
      <c r="J133" s="46"/>
      <c r="K133" s="61">
        <f t="shared" si="9"/>
        <v>155000</v>
      </c>
      <c r="L133" s="31"/>
      <c r="M133" s="65"/>
      <c r="N133" s="48"/>
      <c r="O133" s="55"/>
    </row>
    <row r="134" spans="1:19" ht="128.25" customHeight="1" x14ac:dyDescent="0.5">
      <c r="A134" s="243"/>
      <c r="B134" s="310"/>
      <c r="C134" s="73" t="s">
        <v>198</v>
      </c>
      <c r="D134" s="49"/>
      <c r="E134" s="49"/>
      <c r="F134" s="46"/>
      <c r="G134" s="46">
        <v>440000</v>
      </c>
      <c r="H134" s="46"/>
      <c r="I134" s="46"/>
      <c r="J134" s="46"/>
      <c r="K134" s="61">
        <f t="shared" si="9"/>
        <v>440000</v>
      </c>
      <c r="L134" s="31"/>
      <c r="M134" s="65"/>
      <c r="N134" s="48"/>
      <c r="O134" s="55"/>
      <c r="Q134" s="10"/>
      <c r="R134" s="13"/>
      <c r="S134" s="13"/>
    </row>
    <row r="135" spans="1:19" ht="63" x14ac:dyDescent="0.35">
      <c r="A135" s="39" t="s">
        <v>30</v>
      </c>
      <c r="B135" s="290" t="s">
        <v>0</v>
      </c>
      <c r="C135" s="291"/>
      <c r="D135" s="39" t="s">
        <v>82</v>
      </c>
      <c r="E135" s="39" t="s">
        <v>81</v>
      </c>
      <c r="F135" s="40">
        <v>2020</v>
      </c>
      <c r="G135" s="40">
        <v>2021</v>
      </c>
      <c r="H135" s="40">
        <v>2022</v>
      </c>
      <c r="I135" s="40">
        <v>2023</v>
      </c>
      <c r="J135" s="40">
        <v>2024</v>
      </c>
      <c r="K135" s="41" t="s">
        <v>1</v>
      </c>
      <c r="L135" s="31"/>
      <c r="M135" s="42"/>
      <c r="N135" s="43"/>
      <c r="O135" s="44"/>
      <c r="Q135" s="4"/>
      <c r="R135" s="12"/>
      <c r="S135" s="4"/>
    </row>
    <row r="136" spans="1:19" ht="26.25" customHeight="1" x14ac:dyDescent="0.35">
      <c r="A136" s="251" t="s">
        <v>168</v>
      </c>
      <c r="B136" s="251"/>
      <c r="C136" s="251"/>
      <c r="D136" s="251"/>
      <c r="E136" s="251"/>
      <c r="F136" s="251"/>
      <c r="G136" s="251"/>
      <c r="H136" s="251"/>
      <c r="I136" s="251"/>
      <c r="J136" s="251"/>
      <c r="K136" s="251"/>
      <c r="L136" s="31"/>
      <c r="M136" s="31"/>
      <c r="N136" s="31"/>
      <c r="O136" s="31"/>
    </row>
    <row r="137" spans="1:19" ht="43.5" customHeight="1" x14ac:dyDescent="0.5">
      <c r="A137" s="231" t="s">
        <v>52</v>
      </c>
      <c r="B137" s="232" t="s">
        <v>57</v>
      </c>
      <c r="C137" s="233"/>
      <c r="D137" s="201" t="s">
        <v>158</v>
      </c>
      <c r="E137" s="120"/>
      <c r="F137" s="76"/>
      <c r="G137" s="61">
        <v>10000</v>
      </c>
      <c r="H137" s="78"/>
      <c r="I137" s="78"/>
      <c r="J137" s="78"/>
      <c r="K137" s="56">
        <v>10000</v>
      </c>
      <c r="L137" s="31"/>
      <c r="M137" s="47"/>
      <c r="N137" s="48"/>
      <c r="O137" s="55"/>
      <c r="Q137" s="11"/>
    </row>
    <row r="138" spans="1:19" ht="69.5" customHeight="1" x14ac:dyDescent="0.5">
      <c r="A138" s="231"/>
      <c r="B138" s="232" t="s">
        <v>166</v>
      </c>
      <c r="C138" s="233"/>
      <c r="D138" s="201" t="s">
        <v>159</v>
      </c>
      <c r="E138" s="120"/>
      <c r="F138" s="56">
        <v>60000</v>
      </c>
      <c r="G138" s="56">
        <v>60000</v>
      </c>
      <c r="H138" s="56">
        <v>60000</v>
      </c>
      <c r="I138" s="56">
        <v>60000</v>
      </c>
      <c r="J138" s="56">
        <v>60000</v>
      </c>
      <c r="K138" s="56">
        <f>SUM(F138:J138)</f>
        <v>300000</v>
      </c>
      <c r="L138" s="31"/>
      <c r="M138" s="47"/>
      <c r="N138" s="47"/>
      <c r="O138" s="55"/>
    </row>
    <row r="139" spans="1:19" ht="50" customHeight="1" x14ac:dyDescent="0.5">
      <c r="A139" s="231"/>
      <c r="B139" s="232" t="s">
        <v>175</v>
      </c>
      <c r="C139" s="233"/>
      <c r="D139" s="49"/>
      <c r="E139" s="120"/>
      <c r="F139" s="56">
        <v>65000</v>
      </c>
      <c r="G139" s="56">
        <v>65000</v>
      </c>
      <c r="H139" s="56">
        <v>65000</v>
      </c>
      <c r="I139" s="56">
        <v>65000</v>
      </c>
      <c r="J139" s="56">
        <v>65000</v>
      </c>
      <c r="K139" s="119">
        <f>SUM(F139:J139)</f>
        <v>325000</v>
      </c>
      <c r="L139" s="31"/>
      <c r="M139" s="48"/>
      <c r="N139" s="47"/>
      <c r="O139" s="55"/>
    </row>
    <row r="140" spans="1:19" ht="24" customHeight="1" x14ac:dyDescent="0.5">
      <c r="A140" s="79" t="s">
        <v>12</v>
      </c>
      <c r="B140" s="232" t="s">
        <v>63</v>
      </c>
      <c r="C140" s="233"/>
      <c r="D140" s="81"/>
      <c r="E140" s="120"/>
      <c r="F140" s="56"/>
      <c r="G140" s="61">
        <v>20000</v>
      </c>
      <c r="H140" s="80"/>
      <c r="I140" s="80"/>
      <c r="J140" s="80"/>
      <c r="K140" s="61">
        <f>SUM(F140:J140)</f>
        <v>20000</v>
      </c>
      <c r="L140" s="31"/>
      <c r="M140" s="47"/>
      <c r="N140" s="48"/>
      <c r="O140" s="55"/>
      <c r="R140" s="14"/>
    </row>
    <row r="141" spans="1:19" ht="78" customHeight="1" x14ac:dyDescent="0.5">
      <c r="A141" s="64" t="s">
        <v>21</v>
      </c>
      <c r="B141" s="309" t="s">
        <v>156</v>
      </c>
      <c r="C141" s="309"/>
      <c r="D141" s="201" t="s">
        <v>157</v>
      </c>
      <c r="E141" s="120"/>
      <c r="F141" s="56">
        <v>4000</v>
      </c>
      <c r="G141" s="56">
        <v>4000</v>
      </c>
      <c r="H141" s="56">
        <v>4000</v>
      </c>
      <c r="I141" s="56">
        <v>4000</v>
      </c>
      <c r="J141" s="56">
        <v>4000</v>
      </c>
      <c r="K141" s="56">
        <f>SUM(F141:J141)</f>
        <v>20000</v>
      </c>
      <c r="L141" s="31"/>
      <c r="M141" s="47"/>
      <c r="N141" s="48"/>
      <c r="O141" s="55"/>
      <c r="Q141" s="10"/>
      <c r="R141" s="14"/>
    </row>
    <row r="142" spans="1:19" ht="21" x14ac:dyDescent="0.5">
      <c r="A142" s="77"/>
      <c r="B142" s="77"/>
      <c r="C142" s="77"/>
      <c r="D142" s="77"/>
      <c r="E142" s="77"/>
      <c r="F142" s="77"/>
      <c r="G142" s="77"/>
      <c r="H142" s="77"/>
      <c r="I142" s="77"/>
      <c r="J142" s="77"/>
      <c r="K142" s="82"/>
      <c r="L142" s="31"/>
      <c r="M142" s="77"/>
      <c r="N142" s="77"/>
      <c r="O142" s="77"/>
      <c r="P142" s="83"/>
    </row>
    <row r="143" spans="1:19" ht="34.5" customHeight="1" x14ac:dyDescent="0.5">
      <c r="A143" s="77"/>
      <c r="B143" s="290" t="s">
        <v>204</v>
      </c>
      <c r="C143" s="317"/>
      <c r="D143" s="195"/>
      <c r="E143" s="195"/>
      <c r="F143" s="84"/>
      <c r="G143" s="84"/>
      <c r="H143" s="84"/>
      <c r="I143" s="84"/>
      <c r="J143" s="84"/>
      <c r="K143" s="212">
        <f>SUM(K4:K14,K24:K33,K35:K38,K40:K46,K50:K61,K64:K72,K84:K101,K104:K111,K117:K134,K137:K141)</f>
        <v>86441761</v>
      </c>
      <c r="L143" s="31"/>
      <c r="M143" s="85"/>
      <c r="N143" s="86"/>
      <c r="O143" s="85"/>
      <c r="P143" s="87"/>
      <c r="Q143" s="10"/>
      <c r="R143" s="10"/>
      <c r="S143" s="2"/>
    </row>
    <row r="144" spans="1:19" s="1" customFormat="1" ht="25" customHeight="1" x14ac:dyDescent="0.45">
      <c r="A144" s="26"/>
      <c r="B144" s="318" t="s">
        <v>205</v>
      </c>
      <c r="C144" s="319"/>
      <c r="D144" s="213"/>
      <c r="E144" s="213"/>
      <c r="F144" s="214"/>
      <c r="G144" s="214"/>
      <c r="H144" s="214"/>
      <c r="I144" s="214"/>
      <c r="J144" s="214"/>
      <c r="K144" s="215">
        <f>SUM(K4:K19,K24:K33,K35:K38,K40:K46,K50:K61,K64:K81,K84:K101,K104:K114,K117:K134,K137:K141)</f>
        <v>92600861</v>
      </c>
      <c r="L144" s="31"/>
      <c r="M144" s="25"/>
      <c r="N144" s="25"/>
      <c r="O144" s="26"/>
      <c r="P144" s="32"/>
      <c r="R144" s="3"/>
      <c r="S144" s="3"/>
    </row>
    <row r="145" spans="1:19" s="1" customFormat="1" ht="19" thickBot="1" x14ac:dyDescent="0.5">
      <c r="A145" s="26"/>
      <c r="B145" s="27"/>
      <c r="C145" s="27"/>
      <c r="D145" s="27"/>
      <c r="E145" s="27"/>
      <c r="F145" s="28"/>
      <c r="G145" s="28"/>
      <c r="H145" s="28"/>
      <c r="I145" s="28"/>
      <c r="J145" s="28"/>
      <c r="K145" s="28"/>
      <c r="L145" s="28"/>
      <c r="M145" s="25"/>
      <c r="N145" s="25"/>
      <c r="O145" s="26"/>
      <c r="P145" s="32"/>
      <c r="R145" s="3"/>
      <c r="S145" s="3"/>
    </row>
    <row r="146" spans="1:19" s="1" customFormat="1" ht="19" thickBot="1" x14ac:dyDescent="0.5">
      <c r="A146" s="315" t="s">
        <v>55</v>
      </c>
      <c r="B146" s="316"/>
      <c r="C146" s="27"/>
      <c r="D146" s="27"/>
      <c r="E146" s="27"/>
      <c r="F146" s="29"/>
      <c r="G146" s="29"/>
      <c r="H146" s="29"/>
      <c r="I146" s="29"/>
      <c r="J146" s="29"/>
      <c r="K146" s="26"/>
      <c r="L146" s="29"/>
      <c r="M146" s="29"/>
      <c r="N146" s="26"/>
      <c r="O146" s="26"/>
      <c r="P146" s="32"/>
      <c r="R146" s="3"/>
      <c r="S146" s="3"/>
    </row>
    <row r="147" spans="1:19" s="1" customFormat="1" x14ac:dyDescent="0.45">
      <c r="A147" s="311" t="s">
        <v>56</v>
      </c>
      <c r="B147" s="312"/>
      <c r="C147" s="27"/>
      <c r="D147" s="27"/>
      <c r="E147" s="27"/>
      <c r="F147" s="29"/>
      <c r="G147" s="29"/>
      <c r="H147" s="29"/>
      <c r="I147" s="29"/>
      <c r="J147" s="29"/>
      <c r="K147" s="29"/>
      <c r="L147" s="29"/>
      <c r="M147" s="29"/>
      <c r="N147" s="26"/>
      <c r="O147" s="26"/>
      <c r="P147" s="32"/>
      <c r="R147" s="3"/>
      <c r="S147" s="3"/>
    </row>
    <row r="148" spans="1:19" s="1" customFormat="1" x14ac:dyDescent="0.45">
      <c r="A148" s="313" t="s">
        <v>48</v>
      </c>
      <c r="B148" s="314"/>
      <c r="C148" s="27"/>
      <c r="D148" s="27"/>
      <c r="E148" s="27"/>
      <c r="F148" s="29"/>
      <c r="G148" s="29"/>
      <c r="H148" s="29"/>
      <c r="I148" s="29"/>
      <c r="J148" s="29"/>
      <c r="K148" s="29"/>
      <c r="L148" s="29"/>
      <c r="M148" s="29"/>
      <c r="N148" s="26"/>
      <c r="O148" s="26"/>
      <c r="P148" s="32"/>
      <c r="R148" s="3"/>
      <c r="S148" s="3"/>
    </row>
    <row r="149" spans="1:19" s="1" customFormat="1" x14ac:dyDescent="0.45">
      <c r="A149" s="307" t="s">
        <v>50</v>
      </c>
      <c r="B149" s="308"/>
      <c r="C149" s="27"/>
      <c r="D149" s="27"/>
      <c r="E149" s="27"/>
      <c r="F149" s="29"/>
      <c r="G149" s="29"/>
      <c r="H149" s="29"/>
      <c r="I149" s="29"/>
      <c r="J149" s="29"/>
      <c r="K149" s="29"/>
      <c r="L149" s="29"/>
      <c r="M149" s="29"/>
      <c r="N149" s="26"/>
      <c r="O149" s="26"/>
      <c r="P149" s="32"/>
      <c r="R149" s="3"/>
      <c r="S149" s="3"/>
    </row>
    <row r="152" spans="1:19" ht="74" x14ac:dyDescent="0.35">
      <c r="A152" s="103" t="s">
        <v>30</v>
      </c>
      <c r="B152" s="304" t="s">
        <v>0</v>
      </c>
      <c r="C152" s="305"/>
      <c r="D152" s="122"/>
      <c r="E152" s="122"/>
      <c r="F152" s="104">
        <v>2020</v>
      </c>
      <c r="G152" s="104">
        <v>2021</v>
      </c>
      <c r="H152" s="104">
        <v>2022</v>
      </c>
      <c r="I152" s="104">
        <v>2023</v>
      </c>
      <c r="J152" s="104">
        <v>2024</v>
      </c>
      <c r="K152" s="105" t="s">
        <v>1</v>
      </c>
      <c r="L152" s="38" t="s">
        <v>81</v>
      </c>
      <c r="M152" s="18" t="s">
        <v>2</v>
      </c>
      <c r="N152" s="19" t="s">
        <v>36</v>
      </c>
      <c r="O152" s="20" t="s">
        <v>62</v>
      </c>
      <c r="P152" s="15" t="s">
        <v>82</v>
      </c>
    </row>
    <row r="153" spans="1:19" ht="53.25" customHeight="1" x14ac:dyDescent="0.45">
      <c r="A153" s="106" t="s">
        <v>28</v>
      </c>
      <c r="B153" s="300" t="s">
        <v>51</v>
      </c>
      <c r="C153" s="301"/>
      <c r="D153" s="121"/>
      <c r="E153" s="121"/>
      <c r="F153" s="107"/>
      <c r="G153" s="107">
        <f>1500000/2</f>
        <v>750000</v>
      </c>
      <c r="H153" s="107">
        <f>1500000/2</f>
        <v>750000</v>
      </c>
      <c r="I153" s="107">
        <f>925000/2</f>
        <v>462500</v>
      </c>
      <c r="J153" s="107">
        <f>925000/2</f>
        <v>462500</v>
      </c>
      <c r="K153" s="108">
        <f>SUM(F153:J153)</f>
        <v>2425000</v>
      </c>
      <c r="L153" s="33"/>
      <c r="M153" s="23" t="s">
        <v>67</v>
      </c>
      <c r="N153" s="23" t="s">
        <v>67</v>
      </c>
      <c r="O153" s="22"/>
      <c r="P153" s="24"/>
    </row>
    <row r="154" spans="1:19" ht="51.75" customHeight="1" x14ac:dyDescent="0.45">
      <c r="A154" s="302" t="s">
        <v>28</v>
      </c>
      <c r="B154" s="300" t="s">
        <v>53</v>
      </c>
      <c r="C154" s="301"/>
      <c r="D154" s="121"/>
      <c r="E154" s="121"/>
      <c r="F154" s="108">
        <v>50000</v>
      </c>
      <c r="G154" s="108">
        <v>50000</v>
      </c>
      <c r="H154" s="106"/>
      <c r="I154" s="106"/>
      <c r="J154" s="106"/>
      <c r="K154" s="109">
        <f>SUM(F154:J154)</f>
        <v>100000</v>
      </c>
      <c r="L154" s="34"/>
      <c r="M154" s="35" t="s">
        <v>67</v>
      </c>
      <c r="N154" s="35" t="s">
        <v>67</v>
      </c>
      <c r="O154" s="36"/>
      <c r="P154" s="37"/>
    </row>
    <row r="155" spans="1:19" ht="72.75" customHeight="1" x14ac:dyDescent="0.45">
      <c r="A155" s="306"/>
      <c r="B155" s="300" t="s">
        <v>54</v>
      </c>
      <c r="C155" s="301"/>
      <c r="D155" s="121"/>
      <c r="E155" s="121"/>
      <c r="F155" s="106"/>
      <c r="G155" s="108">
        <v>300000</v>
      </c>
      <c r="H155" s="106"/>
      <c r="I155" s="106"/>
      <c r="J155" s="106"/>
      <c r="K155" s="109">
        <f>SUM(F155:J155)</f>
        <v>300000</v>
      </c>
      <c r="L155" s="34"/>
      <c r="M155" s="35" t="s">
        <v>67</v>
      </c>
      <c r="N155" s="35" t="s">
        <v>67</v>
      </c>
      <c r="O155" s="36"/>
      <c r="P155" s="37"/>
    </row>
    <row r="156" spans="1:19" ht="104.25" customHeight="1" x14ac:dyDescent="0.45">
      <c r="A156" s="303"/>
      <c r="B156" s="300" t="s">
        <v>66</v>
      </c>
      <c r="C156" s="301"/>
      <c r="D156" s="121"/>
      <c r="E156" s="121"/>
      <c r="F156" s="106"/>
      <c r="G156" s="108"/>
      <c r="H156" s="106"/>
      <c r="I156" s="106"/>
      <c r="J156" s="106"/>
      <c r="K156" s="109">
        <f>SUM(F156:J156)</f>
        <v>0</v>
      </c>
      <c r="L156" s="34"/>
      <c r="M156" s="35" t="s">
        <v>67</v>
      </c>
      <c r="N156" s="35" t="s">
        <v>67</v>
      </c>
      <c r="O156" s="36"/>
      <c r="P156" s="37"/>
    </row>
    <row r="158" spans="1:19" ht="47" x14ac:dyDescent="0.45">
      <c r="A158" s="103" t="s">
        <v>30</v>
      </c>
      <c r="B158" s="304" t="s">
        <v>0</v>
      </c>
      <c r="C158" s="305"/>
      <c r="D158" s="122"/>
      <c r="E158" s="122"/>
      <c r="F158" s="104">
        <v>2020</v>
      </c>
      <c r="G158" s="104">
        <v>2021</v>
      </c>
      <c r="H158" s="104">
        <v>2022</v>
      </c>
      <c r="I158" s="104">
        <v>2023</v>
      </c>
      <c r="J158" s="104">
        <v>2024</v>
      </c>
      <c r="K158" s="105" t="s">
        <v>1</v>
      </c>
    </row>
    <row r="159" spans="1:19" ht="57.75" customHeight="1" x14ac:dyDescent="0.45">
      <c r="A159" s="302" t="s">
        <v>146</v>
      </c>
      <c r="B159" s="300" t="s">
        <v>147</v>
      </c>
      <c r="C159" s="301"/>
      <c r="D159" s="121"/>
      <c r="E159" s="121"/>
      <c r="F159" s="108" t="s">
        <v>149</v>
      </c>
      <c r="G159" s="108" t="s">
        <v>149</v>
      </c>
      <c r="H159" s="108" t="s">
        <v>149</v>
      </c>
      <c r="I159" s="108" t="s">
        <v>149</v>
      </c>
      <c r="J159" s="108"/>
      <c r="K159" s="108"/>
    </row>
    <row r="160" spans="1:19" ht="51.75" customHeight="1" x14ac:dyDescent="0.45">
      <c r="A160" s="303" t="s">
        <v>146</v>
      </c>
      <c r="B160" s="300" t="s">
        <v>148</v>
      </c>
      <c r="C160" s="301"/>
      <c r="D160" s="121"/>
      <c r="E160" s="121"/>
      <c r="F160" s="108"/>
      <c r="G160" s="108"/>
      <c r="H160" s="108"/>
      <c r="I160" s="108"/>
      <c r="J160" s="108" t="s">
        <v>149</v>
      </c>
      <c r="K160" s="108"/>
    </row>
  </sheetData>
  <mergeCells count="193">
    <mergeCell ref="V8:V9"/>
    <mergeCell ref="V4:V5"/>
    <mergeCell ref="T2:T3"/>
    <mergeCell ref="S2:S3"/>
    <mergeCell ref="Q2:R3"/>
    <mergeCell ref="V6:V7"/>
    <mergeCell ref="B71:C71"/>
    <mergeCell ref="B72:C72"/>
    <mergeCell ref="B70:C70"/>
    <mergeCell ref="B68:C68"/>
    <mergeCell ref="A68:A71"/>
    <mergeCell ref="B69:C69"/>
    <mergeCell ref="A17:A19"/>
    <mergeCell ref="B17:C17"/>
    <mergeCell ref="B18:C18"/>
    <mergeCell ref="B19:C19"/>
    <mergeCell ref="B94:C94"/>
    <mergeCell ref="B113:C113"/>
    <mergeCell ref="B104:C104"/>
    <mergeCell ref="B115:C115"/>
    <mergeCell ref="B114:C114"/>
    <mergeCell ref="B106:C106"/>
    <mergeCell ref="B57:C57"/>
    <mergeCell ref="B56:C56"/>
    <mergeCell ref="A91:A94"/>
    <mergeCell ref="B110:C110"/>
    <mergeCell ref="B111:C111"/>
    <mergeCell ref="A104:A105"/>
    <mergeCell ref="B42:C42"/>
    <mergeCell ref="B20:C20"/>
    <mergeCell ref="B47:C47"/>
    <mergeCell ref="A56:A57"/>
    <mergeCell ref="A22:K22"/>
    <mergeCell ref="B34:K34"/>
    <mergeCell ref="A147:B147"/>
    <mergeCell ref="A148:B148"/>
    <mergeCell ref="A146:B146"/>
    <mergeCell ref="A137:A139"/>
    <mergeCell ref="B139:C139"/>
    <mergeCell ref="A136:K136"/>
    <mergeCell ref="B126:C126"/>
    <mergeCell ref="B143:C143"/>
    <mergeCell ref="B144:C144"/>
    <mergeCell ref="F88:J88"/>
    <mergeCell ref="B96:C96"/>
    <mergeCell ref="F104:J104"/>
    <mergeCell ref="B159:C159"/>
    <mergeCell ref="B160:C160"/>
    <mergeCell ref="A159:A160"/>
    <mergeCell ref="B155:C155"/>
    <mergeCell ref="B156:C156"/>
    <mergeCell ref="B154:C154"/>
    <mergeCell ref="B152:C152"/>
    <mergeCell ref="B153:C153"/>
    <mergeCell ref="B158:C158"/>
    <mergeCell ref="A154:A156"/>
    <mergeCell ref="A149:B149"/>
    <mergeCell ref="B135:C135"/>
    <mergeCell ref="B122:C122"/>
    <mergeCell ref="B129:C129"/>
    <mergeCell ref="B141:C141"/>
    <mergeCell ref="B140:C140"/>
    <mergeCell ref="B137:C137"/>
    <mergeCell ref="B138:C138"/>
    <mergeCell ref="B130:C130"/>
    <mergeCell ref="B132:B134"/>
    <mergeCell ref="B127:C127"/>
    <mergeCell ref="D60:D61"/>
    <mergeCell ref="A65:A67"/>
    <mergeCell ref="B64:C64"/>
    <mergeCell ref="A95:A99"/>
    <mergeCell ref="B65:C65"/>
    <mergeCell ref="B66:C66"/>
    <mergeCell ref="B67:C67"/>
    <mergeCell ref="B80:C80"/>
    <mergeCell ref="B74:C74"/>
    <mergeCell ref="B75:C75"/>
    <mergeCell ref="B76:C76"/>
    <mergeCell ref="B77:C77"/>
    <mergeCell ref="B78:C78"/>
    <mergeCell ref="A58:A61"/>
    <mergeCell ref="B95:C95"/>
    <mergeCell ref="B99:C99"/>
    <mergeCell ref="A73:A79"/>
    <mergeCell ref="B60:B61"/>
    <mergeCell ref="B73:C73"/>
    <mergeCell ref="A63:K63"/>
    <mergeCell ref="A83:K83"/>
    <mergeCell ref="A84:A86"/>
    <mergeCell ref="F96:J96"/>
    <mergeCell ref="A48:K48"/>
    <mergeCell ref="B54:C54"/>
    <mergeCell ref="B55:C55"/>
    <mergeCell ref="B33:C33"/>
    <mergeCell ref="B35:C35"/>
    <mergeCell ref="B36:C36"/>
    <mergeCell ref="B26:C26"/>
    <mergeCell ref="B27:C27"/>
    <mergeCell ref="B28:C28"/>
    <mergeCell ref="B29:C29"/>
    <mergeCell ref="B30:C30"/>
    <mergeCell ref="B52:C52"/>
    <mergeCell ref="B53:C53"/>
    <mergeCell ref="B43:C43"/>
    <mergeCell ref="B44:C44"/>
    <mergeCell ref="B45:C45"/>
    <mergeCell ref="B51:C51"/>
    <mergeCell ref="B46:C46"/>
    <mergeCell ref="B37:C37"/>
    <mergeCell ref="B38:C38"/>
    <mergeCell ref="B40:C40"/>
    <mergeCell ref="B41:C41"/>
    <mergeCell ref="A49:K49"/>
    <mergeCell ref="B1:C1"/>
    <mergeCell ref="B15:C15"/>
    <mergeCell ref="B4:C4"/>
    <mergeCell ref="B5:C5"/>
    <mergeCell ref="B24:C24"/>
    <mergeCell ref="B25:C25"/>
    <mergeCell ref="B31:C31"/>
    <mergeCell ref="B32:C32"/>
    <mergeCell ref="A4:A9"/>
    <mergeCell ref="B9:C9"/>
    <mergeCell ref="B16:C16"/>
    <mergeCell ref="A13:A14"/>
    <mergeCell ref="B10:C10"/>
    <mergeCell ref="B11:C11"/>
    <mergeCell ref="B12:C12"/>
    <mergeCell ref="B6:B8"/>
    <mergeCell ref="A10:A12"/>
    <mergeCell ref="A2:K2"/>
    <mergeCell ref="A3:K3"/>
    <mergeCell ref="A21:K21"/>
    <mergeCell ref="B13:C13"/>
    <mergeCell ref="B14:C14"/>
    <mergeCell ref="A23:A46"/>
    <mergeCell ref="B23:K23"/>
    <mergeCell ref="M118:M119"/>
    <mergeCell ref="A131:A134"/>
    <mergeCell ref="B88:C88"/>
    <mergeCell ref="B89:C89"/>
    <mergeCell ref="B90:C90"/>
    <mergeCell ref="B91:C91"/>
    <mergeCell ref="B93:C93"/>
    <mergeCell ref="B92:C92"/>
    <mergeCell ref="B123:C123"/>
    <mergeCell ref="B124:C124"/>
    <mergeCell ref="B125:C125"/>
    <mergeCell ref="B117:C117"/>
    <mergeCell ref="B118:C118"/>
    <mergeCell ref="B119:C119"/>
    <mergeCell ref="B120:C120"/>
    <mergeCell ref="B121:C121"/>
    <mergeCell ref="B112:C112"/>
    <mergeCell ref="A100:A101"/>
    <mergeCell ref="A87:A90"/>
    <mergeCell ref="B128:C128"/>
    <mergeCell ref="A103:K103"/>
    <mergeCell ref="A116:K116"/>
    <mergeCell ref="A108:A109"/>
    <mergeCell ref="A117:A128"/>
    <mergeCell ref="A112:A113"/>
    <mergeCell ref="A80:A81"/>
    <mergeCell ref="A50:A55"/>
    <mergeCell ref="B84:C84"/>
    <mergeCell ref="B85:C85"/>
    <mergeCell ref="B86:C86"/>
    <mergeCell ref="B107:C107"/>
    <mergeCell ref="B108:C108"/>
    <mergeCell ref="B50:C50"/>
    <mergeCell ref="B109:C109"/>
    <mergeCell ref="B81:C81"/>
    <mergeCell ref="B87:C87"/>
    <mergeCell ref="B62:C62"/>
    <mergeCell ref="B82:C82"/>
    <mergeCell ref="B102:C102"/>
    <mergeCell ref="B105:C105"/>
    <mergeCell ref="B100:C100"/>
    <mergeCell ref="B97:B98"/>
    <mergeCell ref="B79:C79"/>
    <mergeCell ref="B101:C101"/>
    <mergeCell ref="D42:D43"/>
    <mergeCell ref="Q13:R13"/>
    <mergeCell ref="Q4:Q5"/>
    <mergeCell ref="Q6:Q7"/>
    <mergeCell ref="Q8:Q9"/>
    <mergeCell ref="Q12:R12"/>
    <mergeCell ref="Q10:Q11"/>
    <mergeCell ref="U4:U5"/>
    <mergeCell ref="U6:U7"/>
    <mergeCell ref="U8:U9"/>
    <mergeCell ref="U10:U11"/>
    <mergeCell ref="B39:K39"/>
  </mergeCells>
  <pageMargins left="0.7" right="0.7" top="0.75" bottom="0.75" header="0.3" footer="0.3"/>
  <pageSetup paperSize="8" scale="71" orientation="landscape" r:id="rId1"/>
  <rowBreaks count="3" manualBreakCount="3">
    <brk id="62" max="16383" man="1"/>
    <brk id="102" max="16383" man="1"/>
    <brk id="14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Feuil1</vt:lpstr>
      <vt:lpstr>Feuil2</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 Bontemps</dc:creator>
  <cp:lastModifiedBy>Marie</cp:lastModifiedBy>
  <cp:lastPrinted>2020-01-31T11:41:21Z</cp:lastPrinted>
  <dcterms:created xsi:type="dcterms:W3CDTF">2019-12-12T12:56:33Z</dcterms:created>
  <dcterms:modified xsi:type="dcterms:W3CDTF">2020-05-04T14:42:23Z</dcterms:modified>
</cp:coreProperties>
</file>